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'источники'!$A$1:$I$35</definedName>
    <definedName name="_xlnm.Print_Area" localSheetId="1">'расходы'!$A$1:$K$113</definedName>
    <definedName name="_xlnm.Print_Titles" localSheetId="1">'расходы'!$3:$8</definedName>
    <definedName name="_xlnm.Print_Titles" localSheetId="1">'расходы'!$3:$8</definedName>
    <definedName name="_xlnm.Print_Area" localSheetId="0">#N/A</definedName>
    <definedName name="_xlnm.Print_Area" localSheetId="2">'источники'!$A$1:$I$35</definedName>
    <definedName name="_xlnm.Print_Area" localSheetId="1">'расходы'!$A$1:$K$113</definedName>
  </definedNames>
  <calcPr fullCalcOnLoad="1"/>
</workbook>
</file>

<file path=xl/sharedStrings.xml><?xml version="1.0" encoding="utf-8"?>
<sst xmlns="http://schemas.openxmlformats.org/spreadsheetml/2006/main" count="795" uniqueCount="375">
  <si>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</si>
  <si>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</si>
  <si>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</si>
  <si>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</si>
  <si>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</si>
  <si>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</si>
  <si>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</si>
  <si>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</si>
  <si>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>1 июля 2015 г.</t>
  </si>
  <si>
    <t xml:space="preserve">                   Дата</t>
  </si>
  <si>
    <t>01.07.2015г.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</si>
  <si>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</si>
  <si>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</si>
  <si>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</si>
  <si>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</si>
  <si>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</si>
  <si>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</si>
  <si>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</si>
  <si>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</si>
  <si>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</si>
  <si>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</si>
  <si>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</si>
  <si>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</si>
  <si>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</si>
  <si>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</si>
  <si>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         Исполнено</t>
  </si>
  <si>
    <t>Код</t>
  </si>
  <si>
    <t xml:space="preserve">Код дохода </t>
  </si>
  <si>
    <t xml:space="preserve">Утвержденные </t>
  </si>
  <si>
    <t xml:space="preserve">через </t>
  </si>
  <si>
    <t>через</t>
  </si>
  <si>
    <t>некассовые</t>
  </si>
  <si>
    <t>Неисполненные</t>
  </si>
  <si>
    <t xml:space="preserve"> Наименование показателя</t>
  </si>
  <si>
    <t>стро-</t>
  </si>
  <si>
    <t xml:space="preserve">по бюджетной </t>
  </si>
  <si>
    <t xml:space="preserve">бюджетные </t>
  </si>
  <si>
    <t>финансовые</t>
  </si>
  <si>
    <t>банковские</t>
  </si>
  <si>
    <t>операции</t>
  </si>
  <si>
    <t>итого</t>
  </si>
  <si>
    <t>назначения</t>
  </si>
  <si>
    <t>ки</t>
  </si>
  <si>
    <t>классификации</t>
  </si>
  <si>
    <t>органы</t>
  </si>
  <si>
    <t>счета</t>
  </si>
  <si>
    <t>4</t>
  </si>
  <si>
    <t>5</t>
  </si>
  <si>
    <t>6</t>
  </si>
  <si>
    <t>7</t>
  </si>
  <si>
    <t>8</t>
  </si>
  <si>
    <t>9</t>
  </si>
  <si>
    <t>Доходы бюджета - всего</t>
  </si>
  <si>
    <t>Доходы бюджета -всего</t>
  </si>
  <si>
    <t>0,00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</si>
  <si>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</si>
  <si>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</si>
  <si>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</si>
  <si>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</si>
  <si>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</si>
  <si>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</si>
  <si>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</si>
  <si>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>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</si>
  <si>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</si>
  <si>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</si>
  <si>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</si>
  <si>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</si>
  <si>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</si>
  <si>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</si>
  <si>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101 02030 01 2100 110</t>
  </si>
  <si>
    <t>101 02030 01 3000 110</t>
  </si>
  <si>
    <t>103 00000 00 0000 000</t>
  </si>
  <si>
    <t>Акцизы по подакцизным товарам (продукции), производимым на территории Российской Федерации.</t>
  </si>
  <si>
    <t>103 02000 01 0000 110</t>
  </si>
  <si>
    <t>103 02230 01 0000 110</t>
  </si>
  <si>
    <t>103 02240 01 0000 110</t>
  </si>
  <si>
    <t>103 02250 01 0000 110</t>
  </si>
  <si>
    <t>103 02260 01 0000 110</t>
  </si>
  <si>
    <t>105 00000 00 0000 000</t>
  </si>
  <si>
    <t>Налоги с применен.упрощ.сист.налог.</t>
  </si>
  <si>
    <t>105 01000 00 0000 000</t>
  </si>
  <si>
    <t>105 01010 01 0000 110</t>
  </si>
  <si>
    <t>105 01011 01 0000 110</t>
  </si>
  <si>
    <t>105 01011 01 1000 110</t>
  </si>
  <si>
    <t>105 01011 01 2100 110</t>
  </si>
  <si>
    <t>105 01012 01 2000 110</t>
  </si>
  <si>
    <t>105 01012 01 3000 110</t>
  </si>
  <si>
    <t>105 01011 01 3000 110</t>
  </si>
  <si>
    <t>105 01020 01 0000 110</t>
  </si>
  <si>
    <t>105 01021 01 0000 110</t>
  </si>
  <si>
    <t>105 01021 01 1000 110</t>
  </si>
  <si>
    <t>105 01021 01 2100 110</t>
  </si>
  <si>
    <t>105 01021 01 3000 110</t>
  </si>
  <si>
    <t>105 01050 01 0000 110</t>
  </si>
  <si>
    <t>105 01050 01 1000 110</t>
  </si>
  <si>
    <t>105 01050 01 2100 110</t>
  </si>
  <si>
    <t>Единый сельскохозяйственный налог</t>
  </si>
  <si>
    <t>105 03000 01 0000 110</t>
  </si>
  <si>
    <t>105 03010 01 0000 110</t>
  </si>
  <si>
    <t>105 03010 01 1000 110</t>
  </si>
  <si>
    <t>105 03010 01 2100 110</t>
  </si>
  <si>
    <t>106 00000 00 0000 000</t>
  </si>
  <si>
    <t>Налог на имущество физических лиц</t>
  </si>
  <si>
    <t>106 01000 00 0000 110</t>
  </si>
  <si>
    <t>106 01030 10 0000 110</t>
  </si>
  <si>
    <t>106 01030 10 1000 110</t>
  </si>
  <si>
    <t>106 01030 10 2100 110</t>
  </si>
  <si>
    <t>Земельный налог</t>
  </si>
  <si>
    <t>106 06000 00 0000 110</t>
  </si>
  <si>
    <t>106 06030 10 0000 110</t>
  </si>
  <si>
    <t>0,01</t>
  </si>
  <si>
    <t>а) организации</t>
  </si>
  <si>
    <t>106 06033 10 0000 110</t>
  </si>
  <si>
    <t>106 06033 10 1000 110</t>
  </si>
  <si>
    <t>106 06033 10 2100 110</t>
  </si>
  <si>
    <t>106 06033 10 3000 110</t>
  </si>
  <si>
    <t>106 06033 10 4000 110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</si>
  <si>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</si>
  <si>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</si>
  <si>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</si>
  <si>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</si>
  <si>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</si>
  <si>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</si>
  <si>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</si>
  <si>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108 00000 00 0000 000</t>
  </si>
  <si>
    <t>108 04000 01 0000 110</t>
  </si>
  <si>
    <t>108 04020 01 0000 110</t>
  </si>
  <si>
    <t>108 04020 01 1000 110</t>
  </si>
  <si>
    <t>108 04020 01 4000 110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</si>
  <si>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</si>
  <si>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</si>
  <si>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</si>
  <si>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</si>
  <si>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</si>
  <si>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111 00000 00 0000 000</t>
  </si>
  <si>
    <t>Аренда имущества.</t>
  </si>
  <si>
    <t>111 05000 00 0000 120</t>
  </si>
  <si>
    <t>111 05030 00 0000 120</t>
  </si>
  <si>
    <t>111 05035 10 0000 120</t>
  </si>
  <si>
    <t>116 00000 00 0000 000</t>
  </si>
  <si>
    <t>Штрафы, санкции, возмещение ущерба</t>
  </si>
  <si>
    <t>116 90000 00 0000 140</t>
  </si>
  <si>
    <t>116 90050 10 0000 140</t>
  </si>
  <si>
    <t>200 00000 00 0000 000</t>
  </si>
  <si>
    <t>202 00000 00 0000 000</t>
  </si>
  <si>
    <t>202 01000 00 0000 151</t>
  </si>
  <si>
    <t>202 01001 00 0000 151</t>
  </si>
  <si>
    <t>Дотации бюджетам поселений на выравнивание бюджетной обеспеченности</t>
  </si>
  <si>
    <t>202 01001 10 0000 151</t>
  </si>
  <si>
    <t>202 03000 00 0000 151</t>
  </si>
  <si>
    <t>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</si>
  <si>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</si>
  <si>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202 03015 10 0000 151</t>
  </si>
  <si>
    <t>202 03024 00 0000 151</t>
  </si>
  <si>
    <t>Субвенции бюджетам поселений на выполнение передаваемых полномочий субъектов Российской Федерации</t>
  </si>
  <si>
    <t>202 03024 10 0000 151</t>
  </si>
  <si>
    <t xml:space="preserve">Иные межбюджетные трансферты </t>
  </si>
  <si>
    <t>202 04000 00 0000 151</t>
  </si>
  <si>
    <t>202 04012 10 0000 151</t>
  </si>
  <si>
    <t>202 04999 00 0000 151</t>
  </si>
  <si>
    <t>202 04999 10 0000 151</t>
  </si>
  <si>
    <t>Материальная выплата за новоднение</t>
  </si>
  <si>
    <t>Содержание дорог</t>
  </si>
  <si>
    <t>Мусоровоз</t>
  </si>
  <si>
    <t xml:space="preserve">                          2. Расходы бюджета</t>
  </si>
  <si>
    <t xml:space="preserve">        Форма 0503127  с.2</t>
  </si>
  <si>
    <t>на 01.07.15г.</t>
  </si>
  <si>
    <t xml:space="preserve">Код </t>
  </si>
  <si>
    <t xml:space="preserve">             Неисполненные </t>
  </si>
  <si>
    <t>расхода</t>
  </si>
  <si>
    <t xml:space="preserve">Лимиты </t>
  </si>
  <si>
    <t>по бюджетной</t>
  </si>
  <si>
    <t>бюджетных</t>
  </si>
  <si>
    <t>по</t>
  </si>
  <si>
    <t>классифи-</t>
  </si>
  <si>
    <t>обязательств</t>
  </si>
  <si>
    <t>ассигно-</t>
  </si>
  <si>
    <t>лимитам</t>
  </si>
  <si>
    <t>кации</t>
  </si>
  <si>
    <t>ваниям</t>
  </si>
  <si>
    <t>10</t>
  </si>
  <si>
    <t>11</t>
  </si>
  <si>
    <t>Расходы бюджета - всего</t>
  </si>
  <si>
    <t>200</t>
  </si>
  <si>
    <t>х</t>
  </si>
  <si>
    <t xml:space="preserve">  ф.00 Глава муниципальгного образования</t>
  </si>
  <si>
    <t>951 0102 8910011</t>
  </si>
  <si>
    <t xml:space="preserve">заработная плата главы </t>
  </si>
  <si>
    <t>211</t>
  </si>
  <si>
    <t>951 0102 8910011 121 00</t>
  </si>
  <si>
    <t>начисления на выплаты по опл.труда</t>
  </si>
  <si>
    <t>213</t>
  </si>
  <si>
    <t>Прочие выплаты</t>
  </si>
  <si>
    <t>212</t>
  </si>
  <si>
    <t>951 0102 8910011 122 00</t>
  </si>
  <si>
    <t>начисления на прочие выплаты по опл.труда</t>
  </si>
  <si>
    <t xml:space="preserve">951 0102 8910011 122 00 </t>
  </si>
  <si>
    <t>ИТОГО</t>
  </si>
  <si>
    <t>0102</t>
  </si>
  <si>
    <t xml:space="preserve"> ф.00 Мероприятия по замене ламп накаливания</t>
  </si>
  <si>
    <t>951 0104 0612843 244 00</t>
  </si>
  <si>
    <t>увеличен.ст-ти мат.запасов</t>
  </si>
  <si>
    <t xml:space="preserve"> ф.00 Расходы на выплаты персоналу муниципального органа</t>
  </si>
  <si>
    <t>951 0104 1310011 121 00</t>
  </si>
  <si>
    <t xml:space="preserve">заработная плата </t>
  </si>
  <si>
    <t>в том числе:  муницип.служ.</t>
  </si>
  <si>
    <t>прочих</t>
  </si>
  <si>
    <t>начисления на опл.труда</t>
  </si>
  <si>
    <t>в т.ч. муницип.служ.</t>
  </si>
  <si>
    <t>прочие выплаты</t>
  </si>
  <si>
    <t>951 0104 1310011 122 00</t>
  </si>
  <si>
    <t>начисления на прочие выплаты</t>
  </si>
  <si>
    <t>Закупка товаров, работ, услуг ф.00</t>
  </si>
  <si>
    <t>951 0104 1310019 244 00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</si>
  <si>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</si>
  <si>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</si>
  <si>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</si>
  <si>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</si>
  <si>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прочие работы и услуги</t>
  </si>
  <si>
    <t>ф.23 прочие работы и услуги</t>
  </si>
  <si>
    <t>951 0104 1310019 244 23</t>
  </si>
  <si>
    <t>увеличен.ст-ти осн ср-в</t>
  </si>
  <si>
    <t>Пособия и компенсации гражданам и иные социальные выплаты, кроме публичных нормативных обязательств</t>
  </si>
  <si>
    <t>951 0104 1310019 321</t>
  </si>
  <si>
    <t>Пособия по оциальной помощи населению</t>
  </si>
  <si>
    <t>952 0104 1310019 321 00</t>
  </si>
  <si>
    <t>Расходы на уплату налога на имущество, зем налога, прочих налогов и сборов и иных платежей</t>
  </si>
  <si>
    <t>951 0104 9992860 00</t>
  </si>
  <si>
    <t>прочие расходы</t>
  </si>
  <si>
    <t>951 0104 9992860 852 00</t>
  </si>
  <si>
    <t>ф.08 Определение перечня должн.лиц, уполномоч. составлять протоколы об админ. правонарушениях(мат.запасы)</t>
  </si>
  <si>
    <t xml:space="preserve">951 0104 9997239 244 08 </t>
  </si>
  <si>
    <t>Иные межбюдж.трансферты</t>
  </si>
  <si>
    <t>951 0104 9998501 540 00</t>
  </si>
  <si>
    <t>перечисления другим бюджетам(архстройнадзор)</t>
  </si>
  <si>
    <t>952 0104 9998501 540 00</t>
  </si>
  <si>
    <t>перечисления другим бюджетам(координация деятельности и реформирования ЖКХ)</t>
  </si>
  <si>
    <t>952 0104 9998503 540 00</t>
  </si>
  <si>
    <t>0104</t>
  </si>
  <si>
    <t>Резервный фонд главы с/п ф 00</t>
  </si>
  <si>
    <t>951 0111 9919012 870 290 00</t>
  </si>
  <si>
    <t>ф.  00 Совершенств организации муниц службы, внедрение эффект технологий современных методов кадровой работы</t>
  </si>
  <si>
    <t>951 0113 0112854 244 226 00</t>
  </si>
  <si>
    <t>ф.01Оформление недвижим.</t>
  </si>
  <si>
    <t>951 0113 9992858 244 226 01</t>
  </si>
  <si>
    <t>ф. 00 Оформление недвижим.</t>
  </si>
  <si>
    <t>951 0113 9992858 244 226 00</t>
  </si>
  <si>
    <t>ф. 23 Оформление недвижим.</t>
  </si>
  <si>
    <t>951 0113 9992858 244 226 23</t>
  </si>
  <si>
    <t>Ф. 00 прочие расходы (штрафы)</t>
  </si>
  <si>
    <t>951 0113 9992860 831 290 00</t>
  </si>
  <si>
    <t>Ф. 00 прочие расходы (зем и им-в налог)</t>
  </si>
  <si>
    <t>951 0113 9992860 851 290 00</t>
  </si>
  <si>
    <t>Ф. 00 прочие расходы (публикации и сайт)</t>
  </si>
  <si>
    <t>951 0113 9992899 244 226 00</t>
  </si>
  <si>
    <t>Ф. 00 прочие расходы (взнос СМО)</t>
  </si>
  <si>
    <t>951 0113 9992899 853 290 00</t>
  </si>
  <si>
    <t>Ф. 00 прочие расходы (госпошлина)</t>
  </si>
  <si>
    <t>951 0113 9992899 852 290 00</t>
  </si>
  <si>
    <t>0113</t>
  </si>
  <si>
    <t>ф.15  ВУС</t>
  </si>
  <si>
    <t xml:space="preserve">951 0203 9995118 15 </t>
  </si>
  <si>
    <t>зарплата</t>
  </si>
  <si>
    <t>951 0203 9995118 121 15</t>
  </si>
  <si>
    <t>начисл.на опл.труда</t>
  </si>
  <si>
    <t>951 0203 9995118 244 15</t>
  </si>
  <si>
    <t>ИТОГО ВУС</t>
  </si>
  <si>
    <t>0203</t>
  </si>
  <si>
    <t xml:space="preserve"> ф. 00  ГО ЧС Пожарная безопасность</t>
  </si>
  <si>
    <t>951 0309 0212831 244 00</t>
  </si>
  <si>
    <t xml:space="preserve"> ф. 18  ГО ЧС  (АСС)</t>
  </si>
  <si>
    <t>951 0309 0228502 540 18</t>
  </si>
  <si>
    <t xml:space="preserve">ф.00 Мероприятия по антитеррористической защищенн. </t>
  </si>
  <si>
    <t>951 0309 0312829 244 00</t>
  </si>
  <si>
    <t>ф. 05 Пособия по наводнению</t>
  </si>
  <si>
    <t>951 0309 9995104 360 05</t>
  </si>
  <si>
    <t>0309</t>
  </si>
  <si>
    <t>ф. 33 Ремонт и содерж автодорог общего пользования местного значения</t>
  </si>
  <si>
    <t>951 0409 0412838 244 225 33</t>
  </si>
  <si>
    <t>ф. 12 Ремонт и содерж автодорог общего пользования местного значения</t>
  </si>
  <si>
    <t>951 0409 0417351 244 225 12</t>
  </si>
  <si>
    <t>ф. 33 ПСД на капремонт автодорог общего пользования местного значения</t>
  </si>
  <si>
    <t>951 0409 0412841 244 226 33</t>
  </si>
  <si>
    <t>ф. 33 Мероприятия по безопасности движения</t>
  </si>
  <si>
    <t>951 0409 0422839</t>
  </si>
  <si>
    <t>работы и услуги по содержанию имущества ф.33</t>
  </si>
  <si>
    <t>951 0409 0422839 244 33</t>
  </si>
  <si>
    <t>прочие работы и услуги ф.33</t>
  </si>
  <si>
    <t>0409</t>
  </si>
  <si>
    <t>ф.00 имущ взнос на проведение кап ремонтов</t>
  </si>
  <si>
    <t>951 0501 0516808 243 225 00</t>
  </si>
  <si>
    <t>ф 12 Развитие материальноый базы сельского поселения в сфере ТБО</t>
  </si>
  <si>
    <t>951 0502 1217338 244 12</t>
  </si>
  <si>
    <t>ф 00 Ремонт и обслуживание объектов теплоснабжения</t>
  </si>
  <si>
    <t>951 0502 0522824 244 00</t>
  </si>
  <si>
    <t>ф 23 Ремонт и обслуживание объектов теплоснабжения</t>
  </si>
  <si>
    <t>951 0502 0522824 244 23</t>
  </si>
  <si>
    <t>ф00 Транспортный налог</t>
  </si>
  <si>
    <t>951 0502 9992860 852 00</t>
  </si>
  <si>
    <t xml:space="preserve">ИТОГО </t>
  </si>
  <si>
    <t>0502</t>
  </si>
  <si>
    <t>ф. 00 Комплексн. меры противодейств. наркот.</t>
  </si>
  <si>
    <t>951 0503 0322830 244 00</t>
  </si>
  <si>
    <t xml:space="preserve"> ф.23 работы и услуги по содержанию имущества</t>
  </si>
  <si>
    <t>951 0503 0712846 244 23</t>
  </si>
  <si>
    <t xml:space="preserve"> ф. 37 работы и услуги по содержанию имущества</t>
  </si>
  <si>
    <t>951 0503 0712846 244 37</t>
  </si>
  <si>
    <t xml:space="preserve"> ф. 36 Уличное освещение</t>
  </si>
  <si>
    <t>951 0503 0712861 244 36</t>
  </si>
  <si>
    <t xml:space="preserve"> ф. 23 Обслуж ул освещения</t>
  </si>
  <si>
    <t>951 0503 0712861 244 37</t>
  </si>
  <si>
    <t xml:space="preserve"> ф. 37 Обслуж ул освещения</t>
  </si>
  <si>
    <t>ф. 35 Посадка зеленых насаждений</t>
  </si>
  <si>
    <t>951 0503 0812849 244 35</t>
  </si>
  <si>
    <t>ф. 35Посадка зеленых насаждений</t>
  </si>
  <si>
    <t>ф.35 Содержание зеленых насаждений</t>
  </si>
  <si>
    <t>951 0503 0812850 244 35</t>
  </si>
  <si>
    <t>ф. 32 Содерж и ремонт площадок мусорн контйнеров, содерж территор с/п</t>
  </si>
  <si>
    <t>951 0503 0912852 244 32</t>
  </si>
  <si>
    <t>ф. 32 Расходы на отлов брод животн, дезинф и дерат от насекомых</t>
  </si>
  <si>
    <t>951 0503 0912853 244 32</t>
  </si>
  <si>
    <t>ф.00 Охрана природных территорий</t>
  </si>
  <si>
    <t>951 0503 1212834 244 00</t>
  </si>
  <si>
    <t>0503</t>
  </si>
  <si>
    <t>Субсидии на обеспечение деятельности культуры</t>
  </si>
  <si>
    <t>ф.00 Мероприятия в сфере культуры</t>
  </si>
  <si>
    <t>951 0801 1012859 611 00</t>
  </si>
  <si>
    <t>ф.00  Технадзор за строительством ДК, тех присоединение</t>
  </si>
  <si>
    <t>951 0801 1012871 414 00</t>
  </si>
  <si>
    <t>ф.00  Детская библиотека</t>
  </si>
  <si>
    <t>951 0801 1012959 611 00</t>
  </si>
  <si>
    <t>0801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</si>
  <si>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</si>
  <si>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951 1001 1512825 321 00</t>
  </si>
  <si>
    <t>Физкультура и массово-спортивные мероприятия</t>
  </si>
  <si>
    <t>951 1101 1112836 244 00</t>
  </si>
  <si>
    <t>1101</t>
  </si>
  <si>
    <t>Результат исполнения бюджета                 (дефицит / профицит)</t>
  </si>
  <si>
    <t xml:space="preserve">                    3. Источники финансирования дефицита бюджета на 01.07.2015г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</si>
  <si>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</si>
  <si>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</si>
  <si>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</si>
  <si>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</si>
  <si>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</si>
  <si>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</si>
  <si>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</si>
  <si>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</si>
  <si>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</si>
  <si>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</si>
  <si>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</si>
  <si>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</si>
  <si>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</si>
  <si>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</si>
  <si>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</si>
  <si>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</si>
  <si>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</si>
  <si>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</si>
  <si>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</si>
  <si>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</si>
  <si>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</si>
  <si>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</si>
  <si>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</si>
  <si>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</si>
  <si>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</si>
  <si>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</si>
  <si>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</si>
  <si>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Глава</t>
  </si>
  <si>
    <t>О.Е.Ягодка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</si>
  <si>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</si>
  <si>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</si>
  <si>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</si>
  <si>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</si>
  <si>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</si>
  <si>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</si>
  <si>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Г.И.Каширина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</si>
</sst>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#,##0.00_ ;[RED]\-#,##0.00\ "/>
    <numFmt numFmtId="169" formatCode="_-* #,##0.00_р_._-;\-* #,##0.00_р_._-;_-* \-??_р_._-;_-@_-"/>
    <numFmt numFmtId="170" formatCode="0.00_ ;[RED]\-0.00\ "/>
  </numFmts>
  <fonts count="9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Times New Roman"/>
      <family val="1"/>
    </font>
    <font>
      <b/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1">
    <xf numFmtId="164" fontId="0" fillId="0" borderId="0" xfId="0" applyAlignment="1">
      <alignment/>
    </xf>
    <xf numFmtId="164" fontId="1" fillId="0" borderId="0" xfId="20" applyFill="1" applyAlignment="1">
      <alignment horizontal="left"/>
      <protection/>
    </xf>
    <xf numFmtId="166" fontId="1" fillId="0" borderId="0" xfId="20" applyNumberFormat="1" applyFill="1">
      <alignment/>
      <protection/>
    </xf>
    <xf numFmtId="167" fontId="1" fillId="0" borderId="0" xfId="20" applyNumberFormat="1" applyFill="1">
      <alignment/>
      <protection/>
    </xf>
    <xf numFmtId="164" fontId="1" fillId="0" borderId="0" xfId="20" applyFill="1">
      <alignment/>
      <protection/>
    </xf>
    <xf numFmtId="164" fontId="2" fillId="0" borderId="0" xfId="20" applyFont="1" applyFill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1" fillId="0" borderId="0" xfId="20" applyFill="1" applyBorder="1">
      <alignment/>
      <protection/>
    </xf>
    <xf numFmtId="164" fontId="2" fillId="0" borderId="0" xfId="20" applyFont="1" applyFill="1" applyBorder="1" applyAlignment="1">
      <alignment/>
      <protection/>
    </xf>
    <xf numFmtId="164" fontId="3" fillId="0" borderId="1" xfId="20" applyFont="1" applyFill="1" applyBorder="1" applyAlignment="1">
      <alignment horizontal="center"/>
      <protection/>
    </xf>
    <xf numFmtId="164" fontId="2" fillId="0" borderId="0" xfId="20" applyFont="1" applyFill="1" applyAlignment="1">
      <alignment/>
      <protection/>
    </xf>
    <xf numFmtId="164" fontId="1" fillId="0" borderId="0" xfId="20" applyFill="1" applyAlignment="1">
      <alignment/>
      <protection/>
    </xf>
    <xf numFmtId="164" fontId="3" fillId="0" borderId="0" xfId="20" applyFont="1" applyFill="1" applyAlignment="1">
      <alignment horizontal="center"/>
      <protection/>
    </xf>
    <xf numFmtId="167" fontId="1" fillId="0" borderId="0" xfId="20" applyNumberFormat="1" applyFill="1" applyAlignment="1">
      <alignment/>
      <protection/>
    </xf>
    <xf numFmtId="167" fontId="3" fillId="0" borderId="0" xfId="20" applyNumberFormat="1" applyFont="1" applyFill="1">
      <alignment/>
      <protection/>
    </xf>
    <xf numFmtId="166" fontId="3" fillId="0" borderId="2" xfId="20" applyNumberFormat="1" applyFont="1" applyFill="1" applyBorder="1" applyAlignment="1">
      <alignment horizontal="center"/>
      <protection/>
    </xf>
    <xf numFmtId="164" fontId="3" fillId="0" borderId="0" xfId="20" applyFont="1" applyFill="1" applyAlignment="1">
      <alignment horizontal="left"/>
      <protection/>
    </xf>
    <xf numFmtId="167" fontId="3" fillId="0" borderId="0" xfId="20" applyNumberFormat="1" applyFont="1" applyFill="1" applyAlignment="1">
      <alignment horizontal="center"/>
      <protection/>
    </xf>
    <xf numFmtId="167" fontId="3" fillId="0" borderId="0" xfId="20" applyNumberFormat="1" applyFont="1" applyFill="1" applyAlignment="1">
      <alignment horizontal="left"/>
      <protection/>
    </xf>
    <xf numFmtId="166" fontId="3" fillId="0" borderId="0" xfId="20" applyNumberFormat="1" applyFont="1" applyFill="1">
      <alignment/>
      <protection/>
    </xf>
    <xf numFmtId="166" fontId="3" fillId="0" borderId="2" xfId="20" applyNumberFormat="1" applyFont="1" applyFill="1" applyBorder="1">
      <alignment/>
      <protection/>
    </xf>
    <xf numFmtId="164" fontId="1" fillId="0" borderId="3" xfId="20" applyFont="1" applyFill="1" applyBorder="1">
      <alignment/>
      <protection/>
    </xf>
    <xf numFmtId="167" fontId="1" fillId="0" borderId="3" xfId="20" applyNumberFormat="1" applyFill="1" applyBorder="1">
      <alignment/>
      <protection/>
    </xf>
    <xf numFmtId="164" fontId="4" fillId="0" borderId="0" xfId="20" applyFont="1" applyFill="1" applyBorder="1" applyAlignment="1">
      <alignment/>
      <protection/>
    </xf>
    <xf numFmtId="166" fontId="3" fillId="0" borderId="0" xfId="20" applyNumberFormat="1" applyFont="1" applyFill="1" applyBorder="1" applyAlignment="1">
      <alignment horizontal="center"/>
      <protection/>
    </xf>
    <xf numFmtId="164" fontId="3" fillId="0" borderId="1" xfId="20" applyFont="1" applyFill="1" applyBorder="1" applyAlignment="1">
      <alignment horizontal="left"/>
      <protection/>
    </xf>
    <xf numFmtId="166" fontId="3" fillId="0" borderId="1" xfId="20" applyNumberFormat="1" applyFont="1" applyFill="1" applyBorder="1" applyAlignment="1">
      <alignment horizontal="center" vertical="center"/>
      <protection/>
    </xf>
    <xf numFmtId="166" fontId="3" fillId="0" borderId="2" xfId="20" applyNumberFormat="1" applyFont="1" applyFill="1" applyBorder="1" applyAlignment="1">
      <alignment horizontal="center" vertical="top"/>
      <protection/>
    </xf>
    <xf numFmtId="164" fontId="3" fillId="0" borderId="4" xfId="20" applyFont="1" applyFill="1" applyBorder="1" applyAlignment="1">
      <alignment horizontal="center"/>
      <protection/>
    </xf>
    <xf numFmtId="166" fontId="3" fillId="0" borderId="4" xfId="20" applyNumberFormat="1" applyFont="1" applyFill="1" applyBorder="1" applyAlignment="1">
      <alignment horizontal="center" vertical="center"/>
      <protection/>
    </xf>
    <xf numFmtId="167" fontId="3" fillId="0" borderId="1" xfId="20" applyNumberFormat="1" applyFont="1" applyFill="1" applyBorder="1" applyAlignment="1">
      <alignment horizontal="center" vertical="center"/>
      <protection/>
    </xf>
    <xf numFmtId="166" fontId="3" fillId="0" borderId="1" xfId="20" applyNumberFormat="1" applyFont="1" applyFill="1" applyBorder="1" applyAlignment="1">
      <alignment horizontal="center"/>
      <protection/>
    </xf>
    <xf numFmtId="167" fontId="3" fillId="0" borderId="5" xfId="20" applyNumberFormat="1" applyFont="1" applyFill="1" applyBorder="1" applyAlignment="1">
      <alignment horizontal="center" vertical="center"/>
      <protection/>
    </xf>
    <xf numFmtId="166" fontId="3" fillId="0" borderId="2" xfId="20" applyNumberFormat="1" applyFont="1" applyFill="1" applyBorder="1" applyAlignment="1">
      <alignment horizontal="center" vertical="center"/>
      <protection/>
    </xf>
    <xf numFmtId="167" fontId="3" fillId="0" borderId="6" xfId="20" applyNumberFormat="1" applyFont="1" applyFill="1" applyBorder="1" applyAlignment="1">
      <alignment horizontal="center" vertical="center"/>
      <protection/>
    </xf>
    <xf numFmtId="167" fontId="3" fillId="0" borderId="4" xfId="20" applyNumberFormat="1" applyFont="1" applyFill="1" applyBorder="1" applyAlignment="1">
      <alignment horizontal="center" vertical="center"/>
      <protection/>
    </xf>
    <xf numFmtId="164" fontId="3" fillId="0" borderId="4" xfId="20" applyFont="1" applyFill="1" applyBorder="1" applyAlignment="1">
      <alignment horizontal="left"/>
      <protection/>
    </xf>
    <xf numFmtId="164" fontId="3" fillId="0" borderId="7" xfId="20" applyFont="1" applyFill="1" applyBorder="1" applyAlignment="1">
      <alignment horizontal="center"/>
      <protection/>
    </xf>
    <xf numFmtId="164" fontId="3" fillId="0" borderId="8" xfId="20" applyFont="1" applyFill="1" applyBorder="1" applyAlignment="1">
      <alignment horizontal="center"/>
      <protection/>
    </xf>
    <xf numFmtId="166" fontId="3" fillId="0" borderId="7" xfId="20" applyNumberFormat="1" applyFont="1" applyFill="1" applyBorder="1" applyAlignment="1">
      <alignment horizontal="center" vertical="center"/>
      <protection/>
    </xf>
    <xf numFmtId="164" fontId="3" fillId="0" borderId="2" xfId="20" applyFont="1" applyFill="1" applyBorder="1" applyAlignment="1">
      <alignment horizontal="center" vertical="center"/>
      <protection/>
    </xf>
    <xf numFmtId="164" fontId="3" fillId="0" borderId="1" xfId="20" applyFont="1" applyFill="1" applyBorder="1" applyAlignment="1">
      <alignment horizontal="center" vertical="center"/>
      <protection/>
    </xf>
    <xf numFmtId="164" fontId="3" fillId="0" borderId="9" xfId="20" applyFont="1" applyFill="1" applyBorder="1" applyAlignment="1">
      <alignment horizontal="center" wrapText="1"/>
      <protection/>
    </xf>
    <xf numFmtId="166" fontId="3" fillId="0" borderId="2" xfId="20" applyNumberFormat="1" applyFont="1" applyFill="1" applyBorder="1" applyAlignment="1">
      <alignment horizontal="center" wrapText="1"/>
      <protection/>
    </xf>
    <xf numFmtId="168" fontId="3" fillId="0" borderId="2" xfId="20" applyNumberFormat="1" applyFont="1" applyFill="1" applyBorder="1" applyAlignment="1">
      <alignment horizontal="center"/>
      <protection/>
    </xf>
    <xf numFmtId="168" fontId="1" fillId="0" borderId="0" xfId="20" applyNumberFormat="1" applyFill="1">
      <alignment/>
      <protection/>
    </xf>
    <xf numFmtId="164" fontId="3" fillId="0" borderId="10" xfId="20" applyFont="1" applyFill="1" applyBorder="1" applyAlignment="1">
      <alignment horizontal="left" wrapText="1" indent="2"/>
      <protection/>
    </xf>
    <xf numFmtId="168" fontId="3" fillId="2" borderId="2" xfId="20" applyNumberFormat="1" applyFont="1" applyFill="1" applyBorder="1" applyAlignment="1">
      <alignment horizontal="center"/>
      <protection/>
    </xf>
    <xf numFmtId="164" fontId="1" fillId="0" borderId="11" xfId="20" applyFill="1" applyBorder="1" applyAlignment="1">
      <alignment horizontal="left"/>
      <protection/>
    </xf>
    <xf numFmtId="164" fontId="3" fillId="0" borderId="10" xfId="20" applyFont="1" applyFill="1" applyBorder="1" applyAlignment="1">
      <alignment horizontal="left" wrapText="1"/>
      <protection/>
    </xf>
    <xf numFmtId="166" fontId="3" fillId="0" borderId="2" xfId="20" applyNumberFormat="1" applyFont="1" applyFill="1" applyBorder="1" applyAlignment="1">
      <alignment horizontal="left" wrapText="1"/>
      <protection/>
    </xf>
    <xf numFmtId="168" fontId="1" fillId="0" borderId="0" xfId="20" applyNumberFormat="1" applyFont="1" applyFill="1">
      <alignment/>
      <protection/>
    </xf>
    <xf numFmtId="164" fontId="1" fillId="0" borderId="0" xfId="20" applyFont="1" applyFill="1">
      <alignment/>
      <protection/>
    </xf>
    <xf numFmtId="168" fontId="5" fillId="0" borderId="0" xfId="20" applyNumberFormat="1" applyFont="1" applyFill="1" applyAlignment="1">
      <alignment horizontal="center"/>
      <protection/>
    </xf>
    <xf numFmtId="166" fontId="3" fillId="0" borderId="7" xfId="20" applyNumberFormat="1" applyFont="1" applyFill="1" applyBorder="1" applyAlignment="1">
      <alignment horizontal="center"/>
      <protection/>
    </xf>
    <xf numFmtId="168" fontId="3" fillId="0" borderId="8" xfId="20" applyNumberFormat="1" applyFont="1" applyFill="1" applyBorder="1" applyAlignment="1">
      <alignment horizontal="center"/>
      <protection/>
    </xf>
    <xf numFmtId="168" fontId="3" fillId="0" borderId="7" xfId="20" applyNumberFormat="1" applyFont="1" applyFill="1" applyBorder="1" applyAlignment="1">
      <alignment horizontal="center"/>
      <protection/>
    </xf>
    <xf numFmtId="168" fontId="3" fillId="2" borderId="8" xfId="20" applyNumberFormat="1" applyFont="1" applyFill="1" applyBorder="1" applyAlignment="1">
      <alignment horizontal="center"/>
      <protection/>
    </xf>
    <xf numFmtId="164" fontId="3" fillId="0" borderId="12" xfId="20" applyFont="1" applyFill="1" applyBorder="1" applyAlignment="1">
      <alignment horizontal="left" wrapText="1"/>
      <protection/>
    </xf>
    <xf numFmtId="164" fontId="3" fillId="0" borderId="2" xfId="20" applyFont="1" applyFill="1" applyBorder="1" applyAlignment="1">
      <alignment horizontal="left" wrapText="1"/>
      <protection/>
    </xf>
    <xf numFmtId="164" fontId="3" fillId="0" borderId="2" xfId="20" applyFont="1" applyFill="1" applyBorder="1" applyAlignment="1">
      <alignment wrapText="1"/>
      <protection/>
    </xf>
    <xf numFmtId="166" fontId="3" fillId="0" borderId="2" xfId="20" applyNumberFormat="1" applyFont="1" applyFill="1" applyBorder="1" applyAlignment="1">
      <alignment wrapText="1"/>
      <protection/>
    </xf>
    <xf numFmtId="168" fontId="3" fillId="3" borderId="2" xfId="20" applyNumberFormat="1" applyFont="1" applyFill="1" applyBorder="1" applyAlignment="1">
      <alignment horizontal="center"/>
      <protection/>
    </xf>
    <xf numFmtId="164" fontId="3" fillId="0" borderId="1" xfId="20" applyFont="1" applyFill="1" applyBorder="1" applyAlignment="1">
      <alignment wrapText="1"/>
      <protection/>
    </xf>
    <xf numFmtId="166" fontId="3" fillId="0" borderId="1" xfId="20" applyNumberFormat="1" applyFont="1" applyFill="1" applyBorder="1" applyAlignment="1">
      <alignment wrapText="1"/>
      <protection/>
    </xf>
    <xf numFmtId="168" fontId="3" fillId="0" borderId="1" xfId="20" applyNumberFormat="1" applyFont="1" applyFill="1" applyBorder="1" applyAlignment="1">
      <alignment horizontal="center"/>
      <protection/>
    </xf>
    <xf numFmtId="168" fontId="3" fillId="2" borderId="1" xfId="20" applyNumberFormat="1" applyFont="1" applyFill="1" applyBorder="1" applyAlignment="1">
      <alignment horizontal="center"/>
      <protection/>
    </xf>
    <xf numFmtId="168" fontId="1" fillId="0" borderId="13" xfId="20" applyNumberFormat="1" applyFill="1" applyBorder="1">
      <alignment/>
      <protection/>
    </xf>
    <xf numFmtId="164" fontId="1" fillId="0" borderId="2" xfId="20" applyFill="1" applyBorder="1">
      <alignment/>
      <protection/>
    </xf>
    <xf numFmtId="164" fontId="3" fillId="0" borderId="0" xfId="20" applyFont="1" applyFill="1" applyBorder="1" applyAlignment="1">
      <alignment wrapText="1"/>
      <protection/>
    </xf>
    <xf numFmtId="166" fontId="3" fillId="0" borderId="0" xfId="20" applyNumberFormat="1" applyFont="1" applyFill="1" applyBorder="1" applyAlignment="1">
      <alignment wrapText="1"/>
      <protection/>
    </xf>
    <xf numFmtId="168" fontId="3" fillId="0" borderId="0" xfId="20" applyNumberFormat="1" applyFont="1" applyFill="1" applyBorder="1" applyAlignment="1">
      <alignment horizontal="center"/>
      <protection/>
    </xf>
    <xf numFmtId="164" fontId="3" fillId="0" borderId="0" xfId="20" applyFont="1" applyFill="1" applyBorder="1" applyAlignment="1">
      <alignment horizontal="left"/>
      <protection/>
    </xf>
    <xf numFmtId="166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center" vertical="center"/>
      <protection/>
    </xf>
    <xf numFmtId="168" fontId="3" fillId="0" borderId="0" xfId="20" applyNumberFormat="1" applyFont="1" applyFill="1" applyBorder="1">
      <alignment/>
      <protection/>
    </xf>
    <xf numFmtId="164" fontId="1" fillId="0" borderId="0" xfId="20" applyFill="1" applyBorder="1" applyAlignment="1">
      <alignment horizontal="left"/>
      <protection/>
    </xf>
    <xf numFmtId="168" fontId="1" fillId="0" borderId="0" xfId="20" applyNumberFormat="1" applyFill="1" applyBorder="1">
      <alignment/>
      <protection/>
    </xf>
    <xf numFmtId="166" fontId="1" fillId="0" borderId="0" xfId="20" applyNumberFormat="1" applyFill="1" applyBorder="1" applyAlignment="1">
      <alignment horizontal="left"/>
      <protection/>
    </xf>
    <xf numFmtId="164" fontId="1" fillId="0" borderId="0" xfId="20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center" vertical="top"/>
      <protection/>
    </xf>
    <xf numFmtId="164" fontId="3" fillId="0" borderId="0" xfId="20" applyFont="1" applyFill="1" applyBorder="1" applyAlignment="1">
      <alignment horizontal="center" vertical="center"/>
      <protection/>
    </xf>
    <xf numFmtId="164" fontId="3" fillId="0" borderId="0" xfId="20" applyFont="1" applyFill="1" applyBorder="1" applyAlignment="1">
      <alignment horizontal="left" wrapText="1"/>
      <protection/>
    </xf>
    <xf numFmtId="166" fontId="3" fillId="0" borderId="0" xfId="20" applyNumberFormat="1" applyFont="1" applyFill="1" applyBorder="1" applyAlignment="1">
      <alignment horizontal="center" wrapText="1"/>
      <protection/>
    </xf>
    <xf numFmtId="166" fontId="3" fillId="0" borderId="0" xfId="20" applyNumberFormat="1" applyFont="1" applyFill="1" applyBorder="1" applyAlignment="1">
      <alignment horizontal="left" wrapText="1"/>
      <protection/>
    </xf>
    <xf numFmtId="167" fontId="3" fillId="0" borderId="0" xfId="20" applyNumberFormat="1" applyFont="1" applyFill="1" applyBorder="1" applyAlignment="1">
      <alignment horizontal="center"/>
      <protection/>
    </xf>
    <xf numFmtId="166" fontId="3" fillId="0" borderId="0" xfId="20" applyNumberFormat="1" applyFont="1" applyFill="1" applyBorder="1">
      <alignment/>
      <protection/>
    </xf>
    <xf numFmtId="166" fontId="3" fillId="0" borderId="0" xfId="20" applyNumberFormat="1" applyFont="1" applyFill="1" applyBorder="1" applyAlignment="1">
      <alignment horizontal="center" vertical="center"/>
      <protection/>
    </xf>
    <xf numFmtId="167" fontId="3" fillId="0" borderId="0" xfId="20" applyNumberFormat="1" applyFont="1" applyFill="1" applyBorder="1" applyAlignment="1">
      <alignment horizontal="center" vertical="center"/>
      <protection/>
    </xf>
    <xf numFmtId="166" fontId="3" fillId="0" borderId="0" xfId="20" applyNumberFormat="1" applyFont="1" applyFill="1" applyBorder="1" applyAlignment="1">
      <alignment horizontal="center" vertical="top"/>
      <protection/>
    </xf>
    <xf numFmtId="164" fontId="6" fillId="0" borderId="0" xfId="20" applyFont="1" applyFill="1" applyBorder="1" applyAlignment="1">
      <alignment horizontal="left" wrapText="1"/>
      <protection/>
    </xf>
    <xf numFmtId="167" fontId="3" fillId="0" borderId="0" xfId="20" applyNumberFormat="1" applyFont="1" applyFill="1" applyBorder="1" applyAlignment="1">
      <alignment horizontal="left"/>
      <protection/>
    </xf>
    <xf numFmtId="164" fontId="3" fillId="0" borderId="0" xfId="20" applyFont="1" applyFill="1" applyBorder="1">
      <alignment/>
      <protection/>
    </xf>
    <xf numFmtId="167" fontId="3" fillId="0" borderId="0" xfId="20" applyNumberFormat="1" applyFont="1" applyFill="1" applyBorder="1">
      <alignment/>
      <protection/>
    </xf>
    <xf numFmtId="167" fontId="1" fillId="0" borderId="0" xfId="20" applyNumberFormat="1" applyFill="1" applyBorder="1">
      <alignment/>
      <protection/>
    </xf>
    <xf numFmtId="168" fontId="3" fillId="0" borderId="0" xfId="20" applyNumberFormat="1" applyFont="1" applyFill="1">
      <alignment/>
      <protection/>
    </xf>
    <xf numFmtId="164" fontId="1" fillId="0" borderId="3" xfId="20" applyFill="1" applyBorder="1" applyAlignment="1">
      <alignment horizontal="left"/>
      <protection/>
    </xf>
    <xf numFmtId="164" fontId="1" fillId="0" borderId="3" xfId="20" applyFill="1" applyBorder="1" applyAlignment="1">
      <alignment/>
      <protection/>
    </xf>
    <xf numFmtId="166" fontId="1" fillId="0" borderId="3" xfId="20" applyNumberFormat="1" applyFill="1" applyBorder="1">
      <alignment/>
      <protection/>
    </xf>
    <xf numFmtId="168" fontId="1" fillId="0" borderId="3" xfId="20" applyNumberFormat="1" applyFill="1" applyBorder="1">
      <alignment/>
      <protection/>
    </xf>
    <xf numFmtId="164" fontId="3" fillId="0" borderId="6" xfId="20" applyFont="1" applyFill="1" applyBorder="1" applyAlignment="1">
      <alignment horizontal="left"/>
      <protection/>
    </xf>
    <xf numFmtId="164" fontId="3" fillId="0" borderId="6" xfId="20" applyFont="1" applyFill="1" applyBorder="1" applyAlignment="1">
      <alignment horizontal="center"/>
      <protection/>
    </xf>
    <xf numFmtId="166" fontId="3" fillId="0" borderId="11" xfId="20" applyNumberFormat="1" applyFont="1" applyFill="1" applyBorder="1" applyAlignment="1">
      <alignment horizontal="center" vertical="center"/>
      <protection/>
    </xf>
    <xf numFmtId="168" fontId="3" fillId="0" borderId="14" xfId="20" applyNumberFormat="1" applyFont="1" applyFill="1" applyBorder="1" applyAlignment="1">
      <alignment horizontal="left" vertical="center"/>
      <protection/>
    </xf>
    <xf numFmtId="166" fontId="3" fillId="0" borderId="5" xfId="20" applyNumberFormat="1" applyFont="1" applyFill="1" applyBorder="1" applyAlignment="1">
      <alignment horizontal="center" vertical="center"/>
      <protection/>
    </xf>
    <xf numFmtId="168" fontId="3" fillId="0" borderId="12" xfId="20" applyNumberFormat="1" applyFont="1" applyFill="1" applyBorder="1" applyAlignment="1">
      <alignment horizontal="left" vertical="center"/>
      <protection/>
    </xf>
    <xf numFmtId="166" fontId="3" fillId="0" borderId="8" xfId="20" applyNumberFormat="1" applyFont="1" applyFill="1" applyBorder="1" applyAlignment="1">
      <alignment horizontal="center" vertical="center"/>
      <protection/>
    </xf>
    <xf numFmtId="168" fontId="3" fillId="0" borderId="11" xfId="20" applyNumberFormat="1" applyFont="1" applyFill="1" applyBorder="1" applyAlignment="1">
      <alignment horizontal="center" vertical="center"/>
      <protection/>
    </xf>
    <xf numFmtId="166" fontId="3" fillId="0" borderId="6" xfId="20" applyNumberFormat="1" applyFont="1" applyFill="1" applyBorder="1" applyAlignment="1">
      <alignment horizontal="center" vertical="center"/>
      <protection/>
    </xf>
    <xf numFmtId="164" fontId="3" fillId="0" borderId="13" xfId="20" applyFont="1" applyFill="1" applyBorder="1" applyAlignment="1">
      <alignment horizontal="center" vertical="center"/>
      <protection/>
    </xf>
    <xf numFmtId="164" fontId="3" fillId="0" borderId="15" xfId="20" applyFont="1" applyFill="1" applyBorder="1" applyAlignment="1">
      <alignment horizontal="center" vertical="center"/>
      <protection/>
    </xf>
    <xf numFmtId="166" fontId="3" fillId="0" borderId="15" xfId="20" applyNumberFormat="1" applyFont="1" applyFill="1" applyBorder="1" applyAlignment="1">
      <alignment horizontal="center" vertical="center"/>
      <protection/>
    </xf>
    <xf numFmtId="166" fontId="3" fillId="0" borderId="16" xfId="20" applyNumberFormat="1" applyFont="1" applyFill="1" applyBorder="1" applyAlignment="1">
      <alignment horizontal="center" vertical="center"/>
      <protection/>
    </xf>
    <xf numFmtId="168" fontId="3" fillId="0" borderId="17" xfId="20" applyNumberFormat="1" applyFont="1" applyFill="1" applyBorder="1" applyAlignment="1">
      <alignment horizontal="center" vertical="center"/>
      <protection/>
    </xf>
    <xf numFmtId="164" fontId="6" fillId="0" borderId="18" xfId="20" applyFont="1" applyFill="1" applyBorder="1" applyAlignment="1">
      <alignment horizontal="left" wrapText="1"/>
      <protection/>
    </xf>
    <xf numFmtId="166" fontId="6" fillId="0" borderId="19" xfId="20" applyNumberFormat="1" applyFont="1" applyFill="1" applyBorder="1" applyAlignment="1">
      <alignment horizontal="center" wrapText="1"/>
      <protection/>
    </xf>
    <xf numFmtId="166" fontId="6" fillId="0" borderId="20" xfId="20" applyNumberFormat="1" applyFont="1" applyFill="1" applyBorder="1" applyAlignment="1">
      <alignment horizontal="center" wrapText="1"/>
      <protection/>
    </xf>
    <xf numFmtId="169" fontId="6" fillId="0" borderId="20" xfId="20" applyNumberFormat="1" applyFont="1" applyFill="1" applyBorder="1" applyAlignment="1">
      <alignment horizontal="center"/>
      <protection/>
    </xf>
    <xf numFmtId="168" fontId="6" fillId="0" borderId="20" xfId="20" applyNumberFormat="1" applyFont="1" applyFill="1" applyBorder="1" applyAlignment="1">
      <alignment horizontal="center"/>
      <protection/>
    </xf>
    <xf numFmtId="168" fontId="2" fillId="0" borderId="0" xfId="20" applyNumberFormat="1" applyFont="1" applyFill="1">
      <alignment/>
      <protection/>
    </xf>
    <xf numFmtId="164" fontId="2" fillId="0" borderId="0" xfId="20" applyFont="1" applyFill="1">
      <alignment/>
      <protection/>
    </xf>
    <xf numFmtId="164" fontId="3" fillId="0" borderId="21" xfId="20" applyFont="1" applyFill="1" applyBorder="1" applyAlignment="1">
      <alignment wrapText="1"/>
      <protection/>
    </xf>
    <xf numFmtId="166" fontId="6" fillId="0" borderId="22" xfId="20" applyNumberFormat="1" applyFont="1" applyFill="1" applyBorder="1" applyAlignment="1">
      <alignment horizontal="center" wrapText="1"/>
      <protection/>
    </xf>
    <xf numFmtId="166" fontId="3" fillId="0" borderId="8" xfId="20" applyNumberFormat="1" applyFont="1" applyFill="1" applyBorder="1" applyAlignment="1">
      <alignment horizontal="left" wrapText="1"/>
      <protection/>
    </xf>
    <xf numFmtId="169" fontId="6" fillId="0" borderId="8" xfId="20" applyNumberFormat="1" applyFont="1" applyFill="1" applyBorder="1" applyAlignment="1">
      <alignment horizontal="center"/>
      <protection/>
    </xf>
    <xf numFmtId="169" fontId="6" fillId="0" borderId="7" xfId="20" applyNumberFormat="1" applyFont="1" applyFill="1" applyBorder="1" applyAlignment="1">
      <alignment horizontal="center"/>
      <protection/>
    </xf>
    <xf numFmtId="168" fontId="6" fillId="0" borderId="12" xfId="20" applyNumberFormat="1" applyFont="1" applyFill="1" applyBorder="1" applyAlignment="1">
      <alignment horizontal="center"/>
      <protection/>
    </xf>
    <xf numFmtId="169" fontId="6" fillId="0" borderId="23" xfId="20" applyNumberFormat="1" applyFont="1" applyFill="1" applyBorder="1" applyAlignment="1">
      <alignment horizontal="center"/>
      <protection/>
    </xf>
    <xf numFmtId="164" fontId="3" fillId="0" borderId="21" xfId="20" applyFont="1" applyFill="1" applyBorder="1" applyAlignment="1">
      <alignment horizontal="left" wrapText="1"/>
      <protection/>
    </xf>
    <xf numFmtId="166" fontId="3" fillId="0" borderId="22" xfId="20" applyNumberFormat="1" applyFont="1" applyFill="1" applyBorder="1" applyAlignment="1">
      <alignment horizontal="center" wrapText="1"/>
      <protection/>
    </xf>
    <xf numFmtId="169" fontId="3" fillId="0" borderId="8" xfId="20" applyNumberFormat="1" applyFont="1" applyFill="1" applyBorder="1" applyAlignment="1">
      <alignment horizontal="center"/>
      <protection/>
    </xf>
    <xf numFmtId="169" fontId="3" fillId="0" borderId="24" xfId="20" applyNumberFormat="1" applyFont="1" applyFill="1" applyBorder="1" applyAlignment="1">
      <alignment horizontal="center"/>
      <protection/>
    </xf>
    <xf numFmtId="164" fontId="6" fillId="0" borderId="21" xfId="20" applyFont="1" applyFill="1" applyBorder="1" applyAlignment="1">
      <alignment horizontal="left" wrapText="1"/>
      <protection/>
    </xf>
    <xf numFmtId="166" fontId="6" fillId="0" borderId="8" xfId="20" applyNumberFormat="1" applyFont="1" applyFill="1" applyBorder="1" applyAlignment="1">
      <alignment horizontal="left" wrapText="1"/>
      <protection/>
    </xf>
    <xf numFmtId="168" fontId="6" fillId="0" borderId="8" xfId="20" applyNumberFormat="1" applyFont="1" applyFill="1" applyBorder="1" applyAlignment="1">
      <alignment horizontal="center"/>
      <protection/>
    </xf>
    <xf numFmtId="169" fontId="6" fillId="0" borderId="24" xfId="20" applyNumberFormat="1" applyFont="1" applyFill="1" applyBorder="1" applyAlignment="1">
      <alignment horizontal="center"/>
      <protection/>
    </xf>
    <xf numFmtId="166" fontId="3" fillId="0" borderId="25" xfId="20" applyNumberFormat="1" applyFont="1" applyFill="1" applyBorder="1" applyAlignment="1">
      <alignment horizontal="left" wrapText="1"/>
      <protection/>
    </xf>
    <xf numFmtId="166" fontId="3" fillId="0" borderId="8" xfId="20" applyNumberFormat="1" applyFont="1" applyFill="1" applyBorder="1" applyAlignment="1">
      <alignment horizontal="left"/>
      <protection/>
    </xf>
    <xf numFmtId="168" fontId="3" fillId="0" borderId="12" xfId="20" applyNumberFormat="1" applyFont="1" applyFill="1" applyBorder="1" applyAlignment="1">
      <alignment horizontal="center"/>
      <protection/>
    </xf>
    <xf numFmtId="169" fontId="3" fillId="0" borderId="23" xfId="20" applyNumberFormat="1" applyFont="1" applyFill="1" applyBorder="1" applyAlignment="1">
      <alignment horizontal="center"/>
      <protection/>
    </xf>
    <xf numFmtId="164" fontId="3" fillId="0" borderId="25" xfId="20" applyFont="1" applyFill="1" applyBorder="1" applyAlignment="1">
      <alignment horizontal="left" wrapText="1"/>
      <protection/>
    </xf>
    <xf numFmtId="166" fontId="3" fillId="0" borderId="8" xfId="20" applyNumberFormat="1" applyFont="1" applyFill="1" applyBorder="1" applyAlignment="1">
      <alignment/>
      <protection/>
    </xf>
    <xf numFmtId="166" fontId="3" fillId="0" borderId="2" xfId="20" applyNumberFormat="1" applyFont="1" applyFill="1" applyBorder="1" applyAlignment="1">
      <alignment horizontal="left"/>
      <protection/>
    </xf>
    <xf numFmtId="169" fontId="3" fillId="0" borderId="2" xfId="20" applyNumberFormat="1" applyFont="1" applyFill="1" applyBorder="1" applyAlignment="1">
      <alignment horizontal="center"/>
      <protection/>
    </xf>
    <xf numFmtId="164" fontId="6" fillId="0" borderId="25" xfId="20" applyFont="1" applyFill="1" applyBorder="1" applyAlignment="1">
      <alignment horizontal="left" wrapText="1"/>
      <protection/>
    </xf>
    <xf numFmtId="166" fontId="6" fillId="0" borderId="2" xfId="20" applyNumberFormat="1" applyFont="1" applyFill="1" applyBorder="1" applyAlignment="1">
      <alignment horizontal="left"/>
      <protection/>
    </xf>
    <xf numFmtId="169" fontId="6" fillId="0" borderId="2" xfId="20" applyNumberFormat="1" applyFont="1" applyFill="1" applyBorder="1" applyAlignment="1">
      <alignment horizontal="center"/>
      <protection/>
    </xf>
    <xf numFmtId="169" fontId="3" fillId="0" borderId="7" xfId="20" applyNumberFormat="1" applyFont="1" applyFill="1" applyBorder="1" applyAlignment="1">
      <alignment horizontal="center"/>
      <protection/>
    </xf>
    <xf numFmtId="166" fontId="6" fillId="0" borderId="8" xfId="20" applyNumberFormat="1" applyFont="1" applyFill="1" applyBorder="1" applyAlignment="1">
      <alignment horizontal="left"/>
      <protection/>
    </xf>
    <xf numFmtId="169" fontId="2" fillId="0" borderId="0" xfId="20" applyNumberFormat="1" applyFont="1" applyFill="1">
      <alignment/>
      <protection/>
    </xf>
    <xf numFmtId="164" fontId="3" fillId="0" borderId="26" xfId="20" applyFont="1" applyFill="1" applyBorder="1" applyAlignment="1">
      <alignment horizontal="left" wrapText="1"/>
      <protection/>
    </xf>
    <xf numFmtId="166" fontId="3" fillId="0" borderId="27" xfId="20" applyNumberFormat="1" applyFont="1" applyFill="1" applyBorder="1" applyAlignment="1">
      <alignment horizontal="center"/>
      <protection/>
    </xf>
    <xf numFmtId="169" fontId="3" fillId="0" borderId="27" xfId="20" applyNumberFormat="1" applyFont="1" applyFill="1" applyBorder="1" applyAlignment="1">
      <alignment horizontal="center"/>
      <protection/>
    </xf>
    <xf numFmtId="168" fontId="3" fillId="0" borderId="27" xfId="20" applyNumberFormat="1" applyFont="1" applyFill="1" applyBorder="1" applyAlignment="1">
      <alignment horizontal="center"/>
      <protection/>
    </xf>
    <xf numFmtId="169" fontId="3" fillId="0" borderId="28" xfId="20" applyNumberFormat="1" applyFont="1" applyFill="1" applyBorder="1" applyAlignment="1">
      <alignment horizontal="center"/>
      <protection/>
    </xf>
    <xf numFmtId="164" fontId="3" fillId="0" borderId="29" xfId="20" applyFont="1" applyFill="1" applyBorder="1" applyAlignment="1">
      <alignment horizontal="left" wrapText="1"/>
      <protection/>
    </xf>
    <xf numFmtId="164" fontId="3" fillId="0" borderId="30" xfId="20" applyFont="1" applyFill="1" applyBorder="1" applyAlignment="1">
      <alignment horizontal="center" wrapText="1"/>
      <protection/>
    </xf>
    <xf numFmtId="166" fontId="3" fillId="0" borderId="31" xfId="20" applyNumberFormat="1" applyFont="1" applyFill="1" applyBorder="1" applyAlignment="1">
      <alignment horizontal="center"/>
      <protection/>
    </xf>
    <xf numFmtId="169" fontId="3" fillId="0" borderId="31" xfId="20" applyNumberFormat="1" applyFont="1" applyFill="1" applyBorder="1" applyAlignment="1">
      <alignment horizontal="center"/>
      <protection/>
    </xf>
    <xf numFmtId="169" fontId="3" fillId="0" borderId="32" xfId="20" applyNumberFormat="1" applyFont="1" applyFill="1" applyBorder="1" applyAlignment="1">
      <alignment horizontal="center"/>
      <protection/>
    </xf>
    <xf numFmtId="168" fontId="3" fillId="0" borderId="33" xfId="20" applyNumberFormat="1" applyFont="1" applyFill="1" applyBorder="1" applyAlignment="1">
      <alignment horizontal="center"/>
      <protection/>
    </xf>
    <xf numFmtId="169" fontId="3" fillId="0" borderId="34" xfId="20" applyNumberFormat="1" applyFont="1" applyFill="1" applyBorder="1" applyAlignment="1">
      <alignment horizontal="center"/>
      <protection/>
    </xf>
    <xf numFmtId="164" fontId="3" fillId="0" borderId="24" xfId="20" applyFont="1" applyFill="1" applyBorder="1" applyAlignment="1">
      <alignment horizontal="left" wrapText="1"/>
      <protection/>
    </xf>
    <xf numFmtId="164" fontId="1" fillId="0" borderId="26" xfId="20" applyFill="1" applyBorder="1">
      <alignment/>
      <protection/>
    </xf>
    <xf numFmtId="164" fontId="1" fillId="0" borderId="27" xfId="20" applyFill="1" applyBorder="1">
      <alignment/>
      <protection/>
    </xf>
    <xf numFmtId="168" fontId="1" fillId="0" borderId="27" xfId="20" applyNumberFormat="1" applyFill="1" applyBorder="1">
      <alignment/>
      <protection/>
    </xf>
    <xf numFmtId="168" fontId="1" fillId="0" borderId="28" xfId="20" applyNumberFormat="1" applyFill="1" applyBorder="1">
      <alignment/>
      <protection/>
    </xf>
    <xf numFmtId="164" fontId="7" fillId="0" borderId="0" xfId="20" applyFont="1" applyAlignment="1">
      <alignment horizontal="left"/>
      <protection/>
    </xf>
    <xf numFmtId="166" fontId="7" fillId="0" borderId="0" xfId="20" applyNumberFormat="1" applyFont="1">
      <alignment/>
      <protection/>
    </xf>
    <xf numFmtId="167" fontId="7" fillId="0" borderId="0" xfId="20" applyNumberFormat="1" applyFont="1">
      <alignment/>
      <protection/>
    </xf>
    <xf numFmtId="164" fontId="7" fillId="0" borderId="0" xfId="20" applyFont="1">
      <alignment/>
      <protection/>
    </xf>
    <xf numFmtId="164" fontId="8" fillId="0" borderId="0" xfId="20" applyFont="1" applyBorder="1" applyAlignment="1">
      <alignment horizontal="center"/>
      <protection/>
    </xf>
    <xf numFmtId="166" fontId="7" fillId="0" borderId="0" xfId="20" applyNumberFormat="1" applyFont="1" applyBorder="1">
      <alignment/>
      <protection/>
    </xf>
    <xf numFmtId="164" fontId="7" fillId="0" borderId="3" xfId="20" applyFont="1" applyBorder="1" applyAlignment="1">
      <alignment horizontal="left"/>
      <protection/>
    </xf>
    <xf numFmtId="166" fontId="7" fillId="0" borderId="0" xfId="20" applyNumberFormat="1" applyFont="1" applyBorder="1" applyAlignment="1">
      <alignment horizontal="left"/>
      <protection/>
    </xf>
    <xf numFmtId="164" fontId="7" fillId="0" borderId="0" xfId="20" applyFont="1" applyBorder="1" applyAlignment="1">
      <alignment/>
      <protection/>
    </xf>
    <xf numFmtId="167" fontId="7" fillId="0" borderId="0" xfId="20" applyNumberFormat="1" applyFont="1" applyBorder="1">
      <alignment/>
      <protection/>
    </xf>
    <xf numFmtId="167" fontId="7" fillId="0" borderId="3" xfId="20" applyNumberFormat="1" applyFont="1" applyBorder="1">
      <alignment/>
      <protection/>
    </xf>
    <xf numFmtId="166" fontId="7" fillId="0" borderId="3" xfId="20" applyNumberFormat="1" applyFont="1" applyBorder="1">
      <alignment/>
      <protection/>
    </xf>
    <xf numFmtId="164" fontId="7" fillId="0" borderId="0" xfId="20" applyFont="1" applyBorder="1">
      <alignment/>
      <protection/>
    </xf>
    <xf numFmtId="164" fontId="7" fillId="0" borderId="29" xfId="20" applyFont="1" applyBorder="1" applyAlignment="1">
      <alignment horizontal="center"/>
      <protection/>
    </xf>
    <xf numFmtId="164" fontId="7" fillId="0" borderId="14" xfId="20" applyFont="1" applyBorder="1" applyAlignment="1">
      <alignment horizontal="center"/>
      <protection/>
    </xf>
    <xf numFmtId="167" fontId="7" fillId="0" borderId="1" xfId="20" applyNumberFormat="1" applyFont="1" applyBorder="1" applyAlignment="1">
      <alignment horizontal="center" vertical="center"/>
      <protection/>
    </xf>
    <xf numFmtId="167" fontId="7" fillId="0" borderId="35" xfId="20" applyNumberFormat="1" applyFont="1" applyBorder="1" applyAlignment="1">
      <alignment horizontal="center" vertical="center"/>
      <protection/>
    </xf>
    <xf numFmtId="166" fontId="7" fillId="0" borderId="35" xfId="20" applyNumberFormat="1" applyFont="1" applyBorder="1" applyAlignment="1">
      <alignment horizontal="center" vertical="top"/>
      <protection/>
    </xf>
    <xf numFmtId="166" fontId="7" fillId="0" borderId="35" xfId="20" applyNumberFormat="1" applyFont="1" applyBorder="1" applyAlignment="1">
      <alignment horizontal="center" vertical="center"/>
      <protection/>
    </xf>
    <xf numFmtId="166" fontId="7" fillId="0" borderId="1" xfId="20" applyNumberFormat="1" applyFont="1" applyBorder="1" applyAlignment="1">
      <alignment horizontal="center" vertical="center"/>
      <protection/>
    </xf>
    <xf numFmtId="164" fontId="7" fillId="0" borderId="11" xfId="20" applyFont="1" applyBorder="1" applyAlignment="1">
      <alignment horizontal="center"/>
      <protection/>
    </xf>
    <xf numFmtId="167" fontId="7" fillId="0" borderId="11" xfId="20" applyNumberFormat="1" applyFont="1" applyBorder="1" applyAlignment="1">
      <alignment horizontal="center" vertical="center"/>
      <protection/>
    </xf>
    <xf numFmtId="167" fontId="7" fillId="0" borderId="14" xfId="20" applyNumberFormat="1" applyFont="1" applyBorder="1" applyAlignment="1">
      <alignment horizontal="center" vertical="center"/>
      <protection/>
    </xf>
    <xf numFmtId="166" fontId="7" fillId="0" borderId="35" xfId="20" applyNumberFormat="1" applyFont="1" applyBorder="1" applyAlignment="1">
      <alignment horizontal="center"/>
      <protection/>
    </xf>
    <xf numFmtId="166" fontId="7" fillId="0" borderId="14" xfId="20" applyNumberFormat="1" applyFont="1" applyBorder="1" applyAlignment="1">
      <alignment horizontal="center" vertical="center"/>
      <protection/>
    </xf>
    <xf numFmtId="166" fontId="7" fillId="0" borderId="4" xfId="20" applyNumberFormat="1" applyFont="1" applyBorder="1" applyAlignment="1">
      <alignment horizontal="center" vertical="center"/>
      <protection/>
    </xf>
    <xf numFmtId="166" fontId="7" fillId="0" borderId="0" xfId="20" applyNumberFormat="1" applyFont="1" applyBorder="1" applyAlignment="1">
      <alignment horizontal="center" vertical="center"/>
      <protection/>
    </xf>
    <xf numFmtId="166" fontId="7" fillId="0" borderId="11" xfId="20" applyNumberFormat="1" applyFont="1" applyBorder="1" applyAlignment="1">
      <alignment horizontal="center" vertical="center"/>
      <protection/>
    </xf>
    <xf numFmtId="164" fontId="7" fillId="0" borderId="12" xfId="20" applyFont="1" applyBorder="1" applyAlignment="1">
      <alignment horizontal="center"/>
      <protection/>
    </xf>
    <xf numFmtId="164" fontId="7" fillId="0" borderId="7" xfId="20" applyFont="1" applyBorder="1" applyAlignment="1">
      <alignment horizontal="center"/>
      <protection/>
    </xf>
    <xf numFmtId="164" fontId="7" fillId="0" borderId="3" xfId="20" applyFont="1" applyBorder="1" applyAlignment="1">
      <alignment horizontal="center"/>
      <protection/>
    </xf>
    <xf numFmtId="167" fontId="7" fillId="0" borderId="12" xfId="20" applyNumberFormat="1" applyFont="1" applyBorder="1" applyAlignment="1">
      <alignment horizontal="center" vertical="center"/>
      <protection/>
    </xf>
    <xf numFmtId="166" fontId="7" fillId="0" borderId="3" xfId="20" applyNumberFormat="1" applyFont="1" applyBorder="1" applyAlignment="1">
      <alignment horizontal="center" vertical="center"/>
      <protection/>
    </xf>
    <xf numFmtId="166" fontId="7" fillId="0" borderId="12" xfId="20" applyNumberFormat="1" applyFont="1" applyBorder="1" applyAlignment="1">
      <alignment horizontal="center" vertical="center"/>
      <protection/>
    </xf>
    <xf numFmtId="166" fontId="7" fillId="0" borderId="7" xfId="20" applyNumberFormat="1" applyFont="1" applyBorder="1" applyAlignment="1">
      <alignment horizontal="center" vertical="center"/>
      <protection/>
    </xf>
    <xf numFmtId="164" fontId="7" fillId="0" borderId="2" xfId="20" applyFont="1" applyBorder="1" applyAlignment="1">
      <alignment horizontal="center" vertical="center"/>
      <protection/>
    </xf>
    <xf numFmtId="164" fontId="7" fillId="0" borderId="7" xfId="20" applyFont="1" applyBorder="1" applyAlignment="1">
      <alignment horizontal="center" vertical="center"/>
      <protection/>
    </xf>
    <xf numFmtId="167" fontId="7" fillId="0" borderId="7" xfId="20" applyNumberFormat="1" applyFont="1" applyBorder="1" applyAlignment="1">
      <alignment horizontal="center" vertical="center"/>
      <protection/>
    </xf>
    <xf numFmtId="166" fontId="7" fillId="0" borderId="2" xfId="20" applyNumberFormat="1" applyFont="1" applyBorder="1" applyAlignment="1">
      <alignment horizontal="center" vertical="center"/>
      <protection/>
    </xf>
    <xf numFmtId="164" fontId="7" fillId="0" borderId="2" xfId="20" applyFont="1" applyBorder="1" applyAlignment="1">
      <alignment horizontal="left" wrapText="1"/>
      <protection/>
    </xf>
    <xf numFmtId="166" fontId="7" fillId="0" borderId="2" xfId="20" applyNumberFormat="1" applyFont="1" applyBorder="1" applyAlignment="1">
      <alignment horizontal="center" wrapText="1"/>
      <protection/>
    </xf>
    <xf numFmtId="169" fontId="7" fillId="0" borderId="2" xfId="20" applyNumberFormat="1" applyFont="1" applyBorder="1" applyAlignment="1">
      <alignment horizontal="center"/>
      <protection/>
    </xf>
    <xf numFmtId="168" fontId="7" fillId="0" borderId="2" xfId="20" applyNumberFormat="1" applyFont="1" applyBorder="1" applyAlignment="1">
      <alignment horizontal="center"/>
      <protection/>
    </xf>
    <xf numFmtId="166" fontId="7" fillId="0" borderId="2" xfId="20" applyNumberFormat="1" applyFont="1" applyBorder="1" applyAlignment="1">
      <alignment horizontal="center"/>
      <protection/>
    </xf>
    <xf numFmtId="166" fontId="7" fillId="0" borderId="2" xfId="20" applyNumberFormat="1" applyFont="1" applyBorder="1" applyAlignment="1">
      <alignment horizontal="left" wrapText="1"/>
      <protection/>
    </xf>
    <xf numFmtId="167" fontId="7" fillId="0" borderId="2" xfId="20" applyNumberFormat="1" applyFont="1" applyBorder="1" applyAlignment="1">
      <alignment horizontal="center"/>
      <protection/>
    </xf>
    <xf numFmtId="164" fontId="7" fillId="0" borderId="0" xfId="20" applyFont="1" applyBorder="1" applyAlignment="1">
      <alignment horizontal="left" wrapText="1"/>
      <protection/>
    </xf>
    <xf numFmtId="166" fontId="7" fillId="0" borderId="0" xfId="20" applyNumberFormat="1" applyFont="1" applyBorder="1" applyAlignment="1">
      <alignment horizontal="center" wrapText="1"/>
      <protection/>
    </xf>
    <xf numFmtId="166" fontId="7" fillId="0" borderId="0" xfId="20" applyNumberFormat="1" applyFont="1" applyBorder="1" applyAlignment="1">
      <alignment horizontal="center"/>
      <protection/>
    </xf>
    <xf numFmtId="167" fontId="7" fillId="0" borderId="0" xfId="20" applyNumberFormat="1" applyFont="1" applyBorder="1" applyAlignment="1">
      <alignment horizontal="center"/>
      <protection/>
    </xf>
    <xf numFmtId="164" fontId="8" fillId="0" borderId="0" xfId="20" applyFont="1" applyBorder="1" applyAlignment="1">
      <alignment horizontal="left" wrapText="1"/>
      <protection/>
    </xf>
    <xf numFmtId="167" fontId="7" fillId="0" borderId="0" xfId="20" applyNumberFormat="1" applyFont="1" applyBorder="1" applyAlignment="1">
      <alignment horizontal="left"/>
      <protection/>
    </xf>
    <xf numFmtId="164" fontId="7" fillId="0" borderId="0" xfId="20" applyFont="1" applyBorder="1" applyAlignment="1">
      <alignment horizontal="left"/>
      <protection/>
    </xf>
    <xf numFmtId="170" fontId="7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2"/>
  <sheetViews>
    <sheetView showGridLines="0" zoomScaleSheetLayoutView="125" workbookViewId="0" topLeftCell="A1">
      <selection activeCell="A1" sqref="A1"/>
    </sheetView>
  </sheetViews>
  <sheetFormatPr defaultColWidth="9.140625" defaultRowHeight="12.75"/>
  <cols>
    <col min="1" max="1" width="37.57421875" style="1" customWidth="1"/>
    <col min="2" max="2" width="4.140625" style="1" customWidth="1"/>
    <col min="3" max="3" width="18.8515625" style="1" customWidth="1"/>
    <col min="4" max="4" width="16.8515625" style="2" customWidth="1"/>
    <col min="5" max="5" width="20.7109375" style="3" customWidth="1"/>
    <col min="6" max="6" width="13.140625" style="2" customWidth="1"/>
    <col min="7" max="7" width="12.421875" style="2" customWidth="1"/>
    <col min="8" max="8" width="13.28125" style="2" customWidth="1"/>
    <col min="9" max="9" width="15.57421875" style="4" customWidth="1"/>
    <col min="10" max="16384" width="9.140625" style="4" customWidth="1"/>
  </cols>
  <sheetData>
    <row r="1" spans="1:8" ht="14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9" ht="12" customHeight="1">
      <c r="A2" s="5" t="s">
        <v>1</v>
      </c>
      <c r="B2" s="5"/>
      <c r="C2" s="5"/>
      <c r="D2" s="5"/>
      <c r="E2" s="5"/>
      <c r="F2" s="5"/>
      <c r="G2" s="5"/>
      <c r="H2" s="5"/>
      <c r="I2" s="6"/>
    </row>
    <row r="3" spans="1:9" ht="12" customHeight="1">
      <c r="A3" s="5" t="s">
        <v>2</v>
      </c>
      <c r="B3" s="5"/>
      <c r="C3" s="5"/>
      <c r="D3" s="5"/>
      <c r="E3" s="5"/>
      <c r="F3" s="5"/>
      <c r="G3" s="5"/>
      <c r="H3" s="5"/>
      <c r="I3" s="7"/>
    </row>
    <row r="4" spans="1:9" ht="12.75" customHeight="1">
      <c r="A4" s="8" t="s">
        <v>3</v>
      </c>
      <c r="B4" s="8"/>
      <c r="C4" s="8"/>
      <c r="D4" s="8"/>
      <c r="E4" s="8"/>
      <c r="F4" s="8"/>
      <c r="G4" s="8"/>
      <c r="H4" s="3"/>
      <c r="I4" s="9" t="s">
        <v>4</v>
      </c>
    </row>
    <row r="5" spans="1:9" ht="12.75" customHeight="1">
      <c r="A5" s="10"/>
      <c r="B5" s="11"/>
      <c r="C5" s="11"/>
      <c r="D5" s="12"/>
      <c r="E5" s="13"/>
      <c r="F5" s="11"/>
      <c r="G5" s="11"/>
      <c r="H5" s="14" t="s">
        <v>5</v>
      </c>
      <c r="I5" s="15" t="s">
        <v>6</v>
      </c>
    </row>
    <row r="6" spans="1:9" ht="13.5" customHeight="1">
      <c r="A6" s="6" t="s">
        <v>7</v>
      </c>
      <c r="B6" s="6"/>
      <c r="D6" s="16"/>
      <c r="E6" s="17"/>
      <c r="F6" s="6" t="s">
        <v>8</v>
      </c>
      <c r="G6" s="6"/>
      <c r="H6" s="18" t="s">
        <v>9</v>
      </c>
      <c r="I6" s="15" t="s">
        <v>10</v>
      </c>
    </row>
    <row r="7" spans="1:9" ht="18" customHeight="1">
      <c r="A7" s="16" t="s">
        <v>11</v>
      </c>
      <c r="B7" s="16"/>
      <c r="D7" s="19"/>
      <c r="E7" s="14"/>
      <c r="F7" s="19"/>
      <c r="G7" s="19"/>
      <c r="H7" s="18"/>
      <c r="I7" s="20"/>
    </row>
    <row r="8" spans="1:9" ht="9.75" customHeight="1">
      <c r="A8" s="16" t="s">
        <v>12</v>
      </c>
      <c r="B8" s="16"/>
      <c r="C8" s="16"/>
      <c r="D8" s="19"/>
      <c r="E8" s="14"/>
      <c r="F8" s="19"/>
      <c r="G8" s="19"/>
      <c r="H8" s="18"/>
      <c r="I8" s="20"/>
    </row>
    <row r="9" spans="1:9" ht="9.75" customHeight="1">
      <c r="A9" s="16" t="s">
        <v>13</v>
      </c>
      <c r="B9" s="16"/>
      <c r="C9" s="16"/>
      <c r="D9" s="19"/>
      <c r="E9" s="14"/>
      <c r="F9" s="19"/>
      <c r="G9" s="19"/>
      <c r="H9" s="18" t="s">
        <v>14</v>
      </c>
      <c r="I9" s="20"/>
    </row>
    <row r="10" spans="1:9" s="4" customFormat="1" ht="12.75" customHeight="1">
      <c r="A10" s="16" t="s">
        <v>15</v>
      </c>
      <c r="C10" s="21" t="s">
        <v>16</v>
      </c>
      <c r="D10" s="21"/>
      <c r="E10" s="22"/>
      <c r="F10" s="21"/>
      <c r="G10" s="21"/>
      <c r="H10" s="18" t="s">
        <v>17</v>
      </c>
      <c r="I10" s="20"/>
    </row>
    <row r="11" spans="1:9" ht="15.75" customHeight="1">
      <c r="A11" s="16" t="s">
        <v>18</v>
      </c>
      <c r="B11" s="16"/>
      <c r="C11" s="16"/>
      <c r="D11" s="19"/>
      <c r="E11" s="14"/>
      <c r="F11" s="19"/>
      <c r="G11" s="19"/>
      <c r="H11" s="18" t="s">
        <v>19</v>
      </c>
      <c r="I11" s="20"/>
    </row>
    <row r="12" spans="1:9" ht="13.5" customHeight="1">
      <c r="A12" s="16" t="s">
        <v>20</v>
      </c>
      <c r="B12" s="16"/>
      <c r="C12" s="16"/>
      <c r="D12" s="19"/>
      <c r="E12" s="14"/>
      <c r="F12" s="19"/>
      <c r="G12" s="19"/>
      <c r="H12" s="18"/>
      <c r="I12" s="15"/>
    </row>
    <row r="13" spans="1:9" ht="13.5" customHeight="1">
      <c r="A13" s="16" t="s">
        <v>21</v>
      </c>
      <c r="B13" s="16"/>
      <c r="C13" s="16"/>
      <c r="D13" s="19"/>
      <c r="E13" s="14"/>
      <c r="F13" s="19"/>
      <c r="G13" s="19"/>
      <c r="H13" s="18" t="s">
        <v>22</v>
      </c>
      <c r="I13" s="15" t="s">
        <v>23</v>
      </c>
    </row>
    <row r="14" spans="2:9" ht="14.25" customHeight="1">
      <c r="B14" s="23"/>
      <c r="C14" s="23" t="s">
        <v>24</v>
      </c>
      <c r="D14" s="19"/>
      <c r="E14" s="14"/>
      <c r="F14" s="19"/>
      <c r="G14" s="19"/>
      <c r="H14" s="14"/>
      <c r="I14" s="24"/>
    </row>
    <row r="15" spans="1:9" ht="12.75" customHeight="1">
      <c r="A15" s="25"/>
      <c r="B15" s="9"/>
      <c r="C15" s="9"/>
      <c r="D15" s="26"/>
      <c r="E15" s="27" t="s">
        <v>25</v>
      </c>
      <c r="F15" s="27"/>
      <c r="G15" s="27"/>
      <c r="H15" s="27"/>
      <c r="I15" s="27"/>
    </row>
    <row r="16" spans="1:9" ht="9.75" customHeight="1">
      <c r="A16" s="28"/>
      <c r="B16" s="28" t="s">
        <v>26</v>
      </c>
      <c r="C16" s="28" t="s">
        <v>27</v>
      </c>
      <c r="D16" s="29" t="s">
        <v>28</v>
      </c>
      <c r="E16" s="30" t="s">
        <v>29</v>
      </c>
      <c r="F16" s="31" t="s">
        <v>30</v>
      </c>
      <c r="G16" s="26" t="s">
        <v>31</v>
      </c>
      <c r="H16" s="32"/>
      <c r="I16" s="33" t="s">
        <v>32</v>
      </c>
    </row>
    <row r="17" spans="1:9" ht="9.75" customHeight="1">
      <c r="A17" s="28" t="s">
        <v>33</v>
      </c>
      <c r="B17" s="28" t="s">
        <v>34</v>
      </c>
      <c r="C17" s="28" t="s">
        <v>35</v>
      </c>
      <c r="D17" s="29" t="s">
        <v>36</v>
      </c>
      <c r="E17" s="34" t="s">
        <v>37</v>
      </c>
      <c r="F17" s="29" t="s">
        <v>38</v>
      </c>
      <c r="G17" s="29" t="s">
        <v>39</v>
      </c>
      <c r="H17" s="35" t="s">
        <v>40</v>
      </c>
      <c r="I17" s="33" t="s">
        <v>41</v>
      </c>
    </row>
    <row r="18" spans="1:9" ht="9.75" customHeight="1">
      <c r="A18" s="36"/>
      <c r="B18" s="28" t="s">
        <v>42</v>
      </c>
      <c r="C18" s="28" t="s">
        <v>43</v>
      </c>
      <c r="D18" s="29" t="s">
        <v>41</v>
      </c>
      <c r="E18" s="34" t="s">
        <v>44</v>
      </c>
      <c r="F18" s="29" t="s">
        <v>45</v>
      </c>
      <c r="G18" s="29"/>
      <c r="H18" s="35"/>
      <c r="I18" s="33"/>
    </row>
    <row r="19" spans="1:9" ht="9.75" customHeight="1">
      <c r="A19" s="36"/>
      <c r="B19" s="37"/>
      <c r="C19" s="38"/>
      <c r="D19" s="39"/>
      <c r="E19" s="34"/>
      <c r="F19" s="29"/>
      <c r="G19" s="29"/>
      <c r="H19" s="35"/>
      <c r="I19" s="33"/>
    </row>
    <row r="20" spans="1:9" ht="9.75" customHeight="1">
      <c r="A20" s="40">
        <v>1</v>
      </c>
      <c r="B20" s="41">
        <v>2</v>
      </c>
      <c r="C20" s="41">
        <v>3</v>
      </c>
      <c r="D20" s="26" t="s">
        <v>46</v>
      </c>
      <c r="E20" s="32" t="s">
        <v>47</v>
      </c>
      <c r="F20" s="26" t="s">
        <v>48</v>
      </c>
      <c r="G20" s="26" t="s">
        <v>49</v>
      </c>
      <c r="H20" s="30" t="s">
        <v>50</v>
      </c>
      <c r="I20" s="33" t="s">
        <v>51</v>
      </c>
    </row>
    <row r="21" spans="1:10" ht="12.75">
      <c r="A21" s="42" t="s">
        <v>52</v>
      </c>
      <c r="B21" s="43"/>
      <c r="C21" s="43" t="s">
        <v>53</v>
      </c>
      <c r="D21" s="44">
        <f>D22+D95</f>
        <v>92531800</v>
      </c>
      <c r="E21" s="44">
        <f>E22+E95</f>
        <v>84557092.9</v>
      </c>
      <c r="F21" s="44" t="s">
        <v>54</v>
      </c>
      <c r="G21" s="44" t="s">
        <v>54</v>
      </c>
      <c r="H21" s="44">
        <f>E21</f>
        <v>84557092.9</v>
      </c>
      <c r="I21" s="44">
        <f>D21-H21</f>
        <v>7974707.099999994</v>
      </c>
      <c r="J21" s="45"/>
    </row>
    <row r="22" spans="1:10" ht="21" customHeight="1">
      <c r="A22" s="46" t="s">
        <v>55</v>
      </c>
      <c r="B22" s="43"/>
      <c r="C22" s="43" t="s">
        <v>56</v>
      </c>
      <c r="D22" s="44">
        <f>D23+D35+D41+D62+D79+D84+D88+D92</f>
        <v>11410300</v>
      </c>
      <c r="E22" s="44">
        <f>E23+E35+E41+E62+E79+E84+E88+E92</f>
        <v>4661351.67</v>
      </c>
      <c r="F22" s="44" t="s">
        <v>54</v>
      </c>
      <c r="G22" s="44" t="s">
        <v>54</v>
      </c>
      <c r="H22" s="44">
        <f aca="true" t="shared" si="0" ref="H22:H100">E22</f>
        <v>4661351.67</v>
      </c>
      <c r="I22" s="44">
        <f aca="true" t="shared" si="1" ref="I22:I85">D22-H22</f>
        <v>6748948.33</v>
      </c>
      <c r="J22" s="45"/>
    </row>
    <row r="23" spans="1:10" ht="15.75" customHeight="1">
      <c r="A23" s="46"/>
      <c r="B23" s="43"/>
      <c r="C23" s="43" t="s">
        <v>57</v>
      </c>
      <c r="D23" s="44">
        <f>D24</f>
        <v>4079500</v>
      </c>
      <c r="E23" s="44">
        <f>E24</f>
        <v>1841843.84</v>
      </c>
      <c r="F23" s="44" t="s">
        <v>54</v>
      </c>
      <c r="G23" s="44" t="s">
        <v>54</v>
      </c>
      <c r="H23" s="44">
        <f t="shared" si="0"/>
        <v>1841843.84</v>
      </c>
      <c r="I23" s="44">
        <f t="shared" si="1"/>
        <v>2237656.16</v>
      </c>
      <c r="J23" s="45"/>
    </row>
    <row r="24" spans="1:10" ht="15.75" customHeight="1">
      <c r="A24" s="46" t="s">
        <v>58</v>
      </c>
      <c r="B24" s="43"/>
      <c r="C24" s="43" t="s">
        <v>59</v>
      </c>
      <c r="D24" s="44">
        <f>D25+D28+D31</f>
        <v>4079500</v>
      </c>
      <c r="E24" s="44">
        <f>E25+E28+E31</f>
        <v>1841843.84</v>
      </c>
      <c r="F24" s="44" t="s">
        <v>54</v>
      </c>
      <c r="G24" s="44" t="s">
        <v>54</v>
      </c>
      <c r="H24" s="44">
        <f t="shared" si="0"/>
        <v>1841843.84</v>
      </c>
      <c r="I24" s="44">
        <f t="shared" si="1"/>
        <v>2237656.16</v>
      </c>
      <c r="J24" s="45"/>
    </row>
    <row r="25" spans="1:10" ht="15.75" customHeight="1">
      <c r="A25" s="46"/>
      <c r="B25" s="43"/>
      <c r="C25" s="43" t="s">
        <v>60</v>
      </c>
      <c r="D25" s="44">
        <v>4079500</v>
      </c>
      <c r="E25" s="44">
        <f>E27</f>
        <v>1839163.25</v>
      </c>
      <c r="F25" s="44" t="s">
        <v>54</v>
      </c>
      <c r="G25" s="44" t="s">
        <v>54</v>
      </c>
      <c r="H25" s="44">
        <f t="shared" si="0"/>
        <v>1839163.25</v>
      </c>
      <c r="I25" s="44">
        <f t="shared" si="1"/>
        <v>2240336.75</v>
      </c>
      <c r="J25" s="45"/>
    </row>
    <row r="26" spans="1:10" ht="15.75" customHeight="1" hidden="1">
      <c r="A26" s="46"/>
      <c r="B26" s="43"/>
      <c r="C26" s="43" t="s">
        <v>61</v>
      </c>
      <c r="D26" s="44"/>
      <c r="E26" s="44"/>
      <c r="F26" s="44" t="s">
        <v>62</v>
      </c>
      <c r="G26" s="44" t="s">
        <v>62</v>
      </c>
      <c r="H26" s="44">
        <f t="shared" si="0"/>
        <v>0</v>
      </c>
      <c r="I26" s="44">
        <f t="shared" si="1"/>
        <v>0</v>
      </c>
      <c r="J26" s="45"/>
    </row>
    <row r="27" spans="1:10" ht="15.75" customHeight="1">
      <c r="A27" s="46"/>
      <c r="B27" s="43"/>
      <c r="C27" s="43" t="s">
        <v>63</v>
      </c>
      <c r="D27" s="44">
        <v>0</v>
      </c>
      <c r="E27" s="47">
        <v>1839163.25</v>
      </c>
      <c r="F27" s="44" t="s">
        <v>54</v>
      </c>
      <c r="G27" s="44" t="s">
        <v>54</v>
      </c>
      <c r="H27" s="44">
        <f>E27</f>
        <v>1839163.25</v>
      </c>
      <c r="I27" s="44">
        <f t="shared" si="1"/>
        <v>-1839163.25</v>
      </c>
      <c r="J27" s="45"/>
    </row>
    <row r="28" spans="1:10" ht="15.75" customHeight="1">
      <c r="A28" s="46"/>
      <c r="B28" s="43"/>
      <c r="C28" s="43" t="s">
        <v>64</v>
      </c>
      <c r="D28" s="44">
        <v>0</v>
      </c>
      <c r="E28" s="44">
        <f>E29+E30</f>
        <v>393.05</v>
      </c>
      <c r="F28" s="44" t="s">
        <v>54</v>
      </c>
      <c r="G28" s="44" t="s">
        <v>54</v>
      </c>
      <c r="H28" s="44">
        <f t="shared" si="0"/>
        <v>393.05</v>
      </c>
      <c r="I28" s="44">
        <f t="shared" si="1"/>
        <v>-393.05</v>
      </c>
      <c r="J28" s="45"/>
    </row>
    <row r="29" spans="1:10" ht="15.75" customHeight="1">
      <c r="A29" s="48"/>
      <c r="B29" s="43"/>
      <c r="C29" s="43" t="s">
        <v>65</v>
      </c>
      <c r="D29" s="44">
        <v>0</v>
      </c>
      <c r="E29" s="47">
        <v>293.05</v>
      </c>
      <c r="F29" s="44" t="s">
        <v>54</v>
      </c>
      <c r="G29" s="44" t="s">
        <v>54</v>
      </c>
      <c r="H29" s="44">
        <f t="shared" si="0"/>
        <v>293.05</v>
      </c>
      <c r="I29" s="44">
        <f t="shared" si="1"/>
        <v>-293.05</v>
      </c>
      <c r="J29" s="45"/>
    </row>
    <row r="30" spans="1:10" ht="15.75" customHeight="1">
      <c r="A30" s="48"/>
      <c r="B30" s="43"/>
      <c r="C30" s="43" t="s">
        <v>66</v>
      </c>
      <c r="D30" s="44">
        <v>0</v>
      </c>
      <c r="E30" s="47">
        <v>100</v>
      </c>
      <c r="F30" s="44">
        <v>0</v>
      </c>
      <c r="G30" s="44">
        <v>0</v>
      </c>
      <c r="H30" s="44">
        <v>0</v>
      </c>
      <c r="I30" s="44">
        <v>0</v>
      </c>
      <c r="J30" s="45"/>
    </row>
    <row r="31" spans="1:10" ht="15.75" customHeight="1">
      <c r="A31" s="46"/>
      <c r="B31" s="43"/>
      <c r="C31" s="43" t="s">
        <v>67</v>
      </c>
      <c r="D31" s="44">
        <v>0</v>
      </c>
      <c r="E31" s="44">
        <f>E32+E33+E34</f>
        <v>2287.54</v>
      </c>
      <c r="F31" s="44" t="s">
        <v>54</v>
      </c>
      <c r="G31" s="44" t="s">
        <v>54</v>
      </c>
      <c r="H31" s="44">
        <f t="shared" si="0"/>
        <v>2287.54</v>
      </c>
      <c r="I31" s="44">
        <f t="shared" si="1"/>
        <v>-2287.54</v>
      </c>
      <c r="J31" s="45"/>
    </row>
    <row r="32" spans="1:10" ht="15.75" customHeight="1">
      <c r="A32" s="46"/>
      <c r="B32" s="43"/>
      <c r="C32" s="43" t="s">
        <v>68</v>
      </c>
      <c r="D32" s="44">
        <v>0</v>
      </c>
      <c r="E32" s="47">
        <v>395.5</v>
      </c>
      <c r="F32" s="44">
        <v>0</v>
      </c>
      <c r="G32" s="44">
        <v>0</v>
      </c>
      <c r="H32" s="44">
        <v>0</v>
      </c>
      <c r="I32" s="44">
        <v>0</v>
      </c>
      <c r="J32" s="45"/>
    </row>
    <row r="33" spans="1:10" ht="15.75" customHeight="1">
      <c r="A33" s="46"/>
      <c r="B33" s="43"/>
      <c r="C33" s="43" t="s">
        <v>69</v>
      </c>
      <c r="D33" s="44">
        <v>0</v>
      </c>
      <c r="E33" s="47">
        <v>-99.96</v>
      </c>
      <c r="F33" s="44" t="s">
        <v>54</v>
      </c>
      <c r="G33" s="44" t="s">
        <v>54</v>
      </c>
      <c r="H33" s="44">
        <v>0</v>
      </c>
      <c r="I33" s="44">
        <f t="shared" si="1"/>
        <v>0</v>
      </c>
      <c r="J33" s="45"/>
    </row>
    <row r="34" spans="1:10" ht="15.75" customHeight="1">
      <c r="A34" s="49"/>
      <c r="B34" s="43"/>
      <c r="C34" s="15" t="s">
        <v>70</v>
      </c>
      <c r="D34" s="44">
        <v>0</v>
      </c>
      <c r="E34" s="47">
        <v>1992</v>
      </c>
      <c r="F34" s="44" t="s">
        <v>54</v>
      </c>
      <c r="G34" s="44" t="s">
        <v>54</v>
      </c>
      <c r="H34" s="44">
        <f>E34</f>
        <v>1992</v>
      </c>
      <c r="I34" s="44">
        <f t="shared" si="1"/>
        <v>-1992</v>
      </c>
      <c r="J34" s="45"/>
    </row>
    <row r="35" spans="1:10" ht="12" customHeight="1">
      <c r="A35" s="49"/>
      <c r="B35" s="43"/>
      <c r="C35" s="15" t="s">
        <v>71</v>
      </c>
      <c r="D35" s="44">
        <f>D36</f>
        <v>1138700</v>
      </c>
      <c r="E35" s="44">
        <f>E36</f>
        <v>616618.36</v>
      </c>
      <c r="F35" s="44" t="s">
        <v>54</v>
      </c>
      <c r="G35" s="44" t="s">
        <v>54</v>
      </c>
      <c r="H35" s="44">
        <f>E35</f>
        <v>616618.36</v>
      </c>
      <c r="I35" s="44">
        <f t="shared" si="1"/>
        <v>522081.64</v>
      </c>
      <c r="J35" s="45"/>
    </row>
    <row r="36" spans="1:10" ht="36.75" customHeight="1">
      <c r="A36" s="49" t="s">
        <v>72</v>
      </c>
      <c r="B36" s="43"/>
      <c r="C36" s="15" t="s">
        <v>73</v>
      </c>
      <c r="D36" s="44">
        <f>D37+D38+D39+D40</f>
        <v>1138700</v>
      </c>
      <c r="E36" s="44">
        <f>E37+E38+E39+E40</f>
        <v>616618.36</v>
      </c>
      <c r="F36" s="44" t="s">
        <v>54</v>
      </c>
      <c r="G36" s="44" t="s">
        <v>54</v>
      </c>
      <c r="H36" s="44">
        <v>0</v>
      </c>
      <c r="I36" s="44">
        <f t="shared" si="1"/>
        <v>1138700</v>
      </c>
      <c r="J36" s="45"/>
    </row>
    <row r="37" spans="1:10" ht="15.75" customHeight="1">
      <c r="A37" s="49"/>
      <c r="B37" s="43"/>
      <c r="C37" s="15" t="s">
        <v>74</v>
      </c>
      <c r="D37" s="44">
        <v>348200</v>
      </c>
      <c r="E37" s="47">
        <v>200539.99</v>
      </c>
      <c r="F37" s="44" t="s">
        <v>54</v>
      </c>
      <c r="G37" s="44" t="s">
        <v>54</v>
      </c>
      <c r="H37" s="44">
        <f t="shared" si="0"/>
        <v>200539.99</v>
      </c>
      <c r="I37" s="44">
        <f t="shared" si="1"/>
        <v>147660.01</v>
      </c>
      <c r="J37" s="45"/>
    </row>
    <row r="38" spans="1:10" ht="15.75" customHeight="1">
      <c r="A38" s="49"/>
      <c r="B38" s="43"/>
      <c r="C38" s="15" t="s">
        <v>75</v>
      </c>
      <c r="D38" s="44">
        <v>13000</v>
      </c>
      <c r="E38" s="47">
        <v>5606.1</v>
      </c>
      <c r="F38" s="44" t="s">
        <v>54</v>
      </c>
      <c r="G38" s="44" t="s">
        <v>54</v>
      </c>
      <c r="H38" s="44">
        <f t="shared" si="0"/>
        <v>5606.1</v>
      </c>
      <c r="I38" s="44">
        <f t="shared" si="1"/>
        <v>7393.9</v>
      </c>
      <c r="J38" s="45"/>
    </row>
    <row r="39" spans="1:10" ht="15.75" customHeight="1">
      <c r="A39" s="49"/>
      <c r="B39" s="43"/>
      <c r="C39" s="15" t="s">
        <v>76</v>
      </c>
      <c r="D39" s="44">
        <v>762800</v>
      </c>
      <c r="E39" s="47">
        <v>427641.94</v>
      </c>
      <c r="F39" s="44" t="s">
        <v>54</v>
      </c>
      <c r="G39" s="44" t="s">
        <v>54</v>
      </c>
      <c r="H39" s="44">
        <f t="shared" si="0"/>
        <v>427641.94</v>
      </c>
      <c r="I39" s="44">
        <f t="shared" si="1"/>
        <v>335158.06</v>
      </c>
      <c r="J39" s="45"/>
    </row>
    <row r="40" spans="1:10" ht="15.75" customHeight="1">
      <c r="A40" s="49"/>
      <c r="B40" s="43"/>
      <c r="C40" s="15" t="s">
        <v>77</v>
      </c>
      <c r="D40" s="44">
        <v>14700</v>
      </c>
      <c r="E40" s="47">
        <v>-17169.67</v>
      </c>
      <c r="F40" s="44" t="s">
        <v>54</v>
      </c>
      <c r="G40" s="44" t="s">
        <v>54</v>
      </c>
      <c r="H40" s="44">
        <f t="shared" si="0"/>
        <v>-17169.67</v>
      </c>
      <c r="I40" s="44">
        <f t="shared" si="1"/>
        <v>31869.67</v>
      </c>
      <c r="J40" s="45"/>
    </row>
    <row r="41" spans="1:10" ht="15.75" customHeight="1">
      <c r="A41" s="49"/>
      <c r="B41" s="43"/>
      <c r="C41" s="15" t="s">
        <v>78</v>
      </c>
      <c r="D41" s="44">
        <f>D42+D58</f>
        <v>1816800</v>
      </c>
      <c r="E41" s="44">
        <f>E42+E58</f>
        <v>762317.47</v>
      </c>
      <c r="F41" s="44" t="s">
        <v>54</v>
      </c>
      <c r="G41" s="44" t="s">
        <v>54</v>
      </c>
      <c r="H41" s="44">
        <f t="shared" si="0"/>
        <v>762317.47</v>
      </c>
      <c r="I41" s="44">
        <f t="shared" si="1"/>
        <v>1054482.53</v>
      </c>
      <c r="J41" s="45"/>
    </row>
    <row r="42" spans="1:10" ht="15.75" customHeight="1">
      <c r="A42" s="49" t="s">
        <v>79</v>
      </c>
      <c r="B42" s="50"/>
      <c r="C42" s="15" t="s">
        <v>80</v>
      </c>
      <c r="D42" s="44">
        <f>D43+D50</f>
        <v>1660600</v>
      </c>
      <c r="E42" s="44">
        <f>E43+E55+E50</f>
        <v>691565.82</v>
      </c>
      <c r="F42" s="44" t="s">
        <v>54</v>
      </c>
      <c r="G42" s="44" t="s">
        <v>54</v>
      </c>
      <c r="H42" s="44">
        <f t="shared" si="0"/>
        <v>691565.82</v>
      </c>
      <c r="I42" s="44">
        <f t="shared" si="1"/>
        <v>969034.18</v>
      </c>
      <c r="J42" s="45"/>
    </row>
    <row r="43" spans="1:10" ht="24.75" customHeight="1">
      <c r="A43" s="49"/>
      <c r="B43" s="50"/>
      <c r="C43" s="15" t="s">
        <v>81</v>
      </c>
      <c r="D43" s="44">
        <v>1563000</v>
      </c>
      <c r="E43" s="44">
        <f>E44</f>
        <v>524858.56</v>
      </c>
      <c r="F43" s="44" t="s">
        <v>54</v>
      </c>
      <c r="G43" s="44" t="s">
        <v>54</v>
      </c>
      <c r="H43" s="44">
        <f t="shared" si="0"/>
        <v>524858.56</v>
      </c>
      <c r="I43" s="44">
        <f t="shared" si="1"/>
        <v>1038141.44</v>
      </c>
      <c r="J43" s="45"/>
    </row>
    <row r="44" spans="1:10" ht="24.75" customHeight="1">
      <c r="A44" s="49"/>
      <c r="B44" s="50"/>
      <c r="C44" s="15" t="s">
        <v>82</v>
      </c>
      <c r="D44" s="44">
        <v>1563000</v>
      </c>
      <c r="E44" s="44">
        <f>E45+E46+E49</f>
        <v>524858.56</v>
      </c>
      <c r="F44" s="44" t="s">
        <v>54</v>
      </c>
      <c r="G44" s="44" t="s">
        <v>54</v>
      </c>
      <c r="H44" s="44">
        <f t="shared" si="0"/>
        <v>524858.56</v>
      </c>
      <c r="I44" s="44">
        <f t="shared" si="1"/>
        <v>1038141.44</v>
      </c>
      <c r="J44" s="45"/>
    </row>
    <row r="45" spans="1:10" s="52" customFormat="1" ht="15.75" customHeight="1">
      <c r="A45" s="49"/>
      <c r="B45" s="50"/>
      <c r="C45" s="15" t="s">
        <v>83</v>
      </c>
      <c r="D45" s="44">
        <v>0</v>
      </c>
      <c r="E45" s="47">
        <v>519152.21</v>
      </c>
      <c r="F45" s="44" t="s">
        <v>54</v>
      </c>
      <c r="G45" s="44" t="s">
        <v>54</v>
      </c>
      <c r="H45" s="44">
        <f t="shared" si="0"/>
        <v>519152.21</v>
      </c>
      <c r="I45" s="44">
        <f t="shared" si="1"/>
        <v>-519152.21</v>
      </c>
      <c r="J45" s="51"/>
    </row>
    <row r="46" spans="1:10" ht="15.75" customHeight="1">
      <c r="A46" s="49"/>
      <c r="B46" s="50"/>
      <c r="C46" s="15" t="s">
        <v>84</v>
      </c>
      <c r="D46" s="44">
        <v>0</v>
      </c>
      <c r="E46" s="47">
        <v>5481.35</v>
      </c>
      <c r="F46" s="44" t="s">
        <v>54</v>
      </c>
      <c r="G46" s="44" t="s">
        <v>54</v>
      </c>
      <c r="H46" s="44">
        <f t="shared" si="0"/>
        <v>5481.35</v>
      </c>
      <c r="I46" s="44">
        <f t="shared" si="1"/>
        <v>-5481.35</v>
      </c>
      <c r="J46" s="45"/>
    </row>
    <row r="47" spans="1:10" ht="15.75" customHeight="1" hidden="1">
      <c r="A47" s="49"/>
      <c r="B47" s="50"/>
      <c r="C47" s="15" t="s">
        <v>85</v>
      </c>
      <c r="D47" s="44"/>
      <c r="E47" s="44"/>
      <c r="F47" s="44" t="s">
        <v>62</v>
      </c>
      <c r="G47" s="44" t="s">
        <v>62</v>
      </c>
      <c r="H47" s="44">
        <f t="shared" si="0"/>
        <v>0</v>
      </c>
      <c r="I47" s="44">
        <f t="shared" si="1"/>
        <v>0</v>
      </c>
      <c r="J47" s="45"/>
    </row>
    <row r="48" spans="1:10" ht="15.75" customHeight="1" hidden="1">
      <c r="A48" s="49"/>
      <c r="B48" s="50"/>
      <c r="C48" s="15" t="s">
        <v>86</v>
      </c>
      <c r="D48" s="44"/>
      <c r="E48" s="44"/>
      <c r="F48" s="44" t="s">
        <v>62</v>
      </c>
      <c r="G48" s="44" t="s">
        <v>62</v>
      </c>
      <c r="H48" s="44">
        <f t="shared" si="0"/>
        <v>0</v>
      </c>
      <c r="I48" s="44">
        <f t="shared" si="1"/>
        <v>0</v>
      </c>
      <c r="J48" s="45"/>
    </row>
    <row r="49" spans="1:10" ht="15.75" customHeight="1">
      <c r="A49" s="49"/>
      <c r="B49" s="50"/>
      <c r="C49" s="15" t="s">
        <v>87</v>
      </c>
      <c r="D49" s="44">
        <v>0</v>
      </c>
      <c r="E49" s="47">
        <v>225</v>
      </c>
      <c r="F49" s="44"/>
      <c r="G49" s="44"/>
      <c r="H49" s="44"/>
      <c r="I49" s="44"/>
      <c r="J49" s="45"/>
    </row>
    <row r="50" spans="1:10" ht="15.75" customHeight="1">
      <c r="A50" s="49"/>
      <c r="B50" s="50"/>
      <c r="C50" s="15" t="s">
        <v>88</v>
      </c>
      <c r="D50" s="44">
        <f>D51</f>
        <v>97600</v>
      </c>
      <c r="E50" s="44">
        <f>E51</f>
        <v>103388.06999999999</v>
      </c>
      <c r="F50" s="44">
        <v>0</v>
      </c>
      <c r="G50" s="44">
        <v>0</v>
      </c>
      <c r="H50" s="44">
        <v>0</v>
      </c>
      <c r="I50" s="44">
        <v>0</v>
      </c>
      <c r="J50" s="45"/>
    </row>
    <row r="51" spans="1:10" ht="15.75" customHeight="1">
      <c r="A51" s="49"/>
      <c r="B51" s="50"/>
      <c r="C51" s="15" t="s">
        <v>89</v>
      </c>
      <c r="D51" s="44">
        <v>97600</v>
      </c>
      <c r="E51" s="44">
        <f>E52+E53+E54</f>
        <v>103388.06999999999</v>
      </c>
      <c r="F51" s="44">
        <v>0</v>
      </c>
      <c r="G51" s="44">
        <v>0</v>
      </c>
      <c r="H51" s="44">
        <v>0</v>
      </c>
      <c r="I51" s="44">
        <v>0</v>
      </c>
      <c r="J51" s="45"/>
    </row>
    <row r="52" spans="1:10" ht="15.75" customHeight="1">
      <c r="A52" s="49"/>
      <c r="B52" s="50"/>
      <c r="C52" s="15" t="s">
        <v>90</v>
      </c>
      <c r="D52" s="44">
        <v>0</v>
      </c>
      <c r="E52" s="47">
        <v>98592.3</v>
      </c>
      <c r="F52" s="44">
        <v>0</v>
      </c>
      <c r="G52" s="44">
        <v>0</v>
      </c>
      <c r="H52" s="44">
        <v>0</v>
      </c>
      <c r="I52" s="44">
        <v>0</v>
      </c>
      <c r="J52" s="45"/>
    </row>
    <row r="53" spans="1:10" ht="15.75" customHeight="1">
      <c r="A53" s="49"/>
      <c r="B53" s="50"/>
      <c r="C53" s="15" t="s">
        <v>91</v>
      </c>
      <c r="D53" s="44">
        <v>0</v>
      </c>
      <c r="E53" s="47">
        <v>1609.15</v>
      </c>
      <c r="F53" s="44">
        <v>0</v>
      </c>
      <c r="G53" s="44">
        <v>0</v>
      </c>
      <c r="H53" s="44">
        <v>0</v>
      </c>
      <c r="I53" s="44">
        <v>0</v>
      </c>
      <c r="J53" s="45"/>
    </row>
    <row r="54" spans="1:10" ht="15.75" customHeight="1">
      <c r="A54" s="49"/>
      <c r="B54" s="50"/>
      <c r="C54" s="15" t="s">
        <v>92</v>
      </c>
      <c r="D54" s="44">
        <v>0</v>
      </c>
      <c r="E54" s="47">
        <v>3186.62</v>
      </c>
      <c r="F54" s="44">
        <v>0</v>
      </c>
      <c r="G54" s="44">
        <v>0</v>
      </c>
      <c r="H54" s="44">
        <v>0</v>
      </c>
      <c r="I54" s="44">
        <v>0</v>
      </c>
      <c r="J54" s="45"/>
    </row>
    <row r="55" spans="1:10" ht="15.75" customHeight="1">
      <c r="A55" s="49"/>
      <c r="B55" s="50"/>
      <c r="C55" s="15" t="s">
        <v>93</v>
      </c>
      <c r="D55" s="44">
        <v>0</v>
      </c>
      <c r="E55" s="44">
        <f>E56+E57</f>
        <v>63319.19</v>
      </c>
      <c r="F55" s="44">
        <v>0</v>
      </c>
      <c r="G55" s="44">
        <v>0</v>
      </c>
      <c r="H55" s="44">
        <v>0</v>
      </c>
      <c r="I55" s="44">
        <v>0</v>
      </c>
      <c r="J55" s="45"/>
    </row>
    <row r="56" spans="1:10" ht="15.75" customHeight="1">
      <c r="A56" s="49"/>
      <c r="B56" s="50"/>
      <c r="C56" s="15" t="s">
        <v>94</v>
      </c>
      <c r="D56" s="44">
        <v>0</v>
      </c>
      <c r="E56" s="47">
        <v>62924.25</v>
      </c>
      <c r="F56" s="44">
        <v>0</v>
      </c>
      <c r="G56" s="44">
        <v>0</v>
      </c>
      <c r="H56" s="44">
        <v>0</v>
      </c>
      <c r="I56" s="44">
        <v>0</v>
      </c>
      <c r="J56" s="45"/>
    </row>
    <row r="57" spans="1:10" ht="15.75" customHeight="1">
      <c r="A57" s="49"/>
      <c r="B57" s="50"/>
      <c r="C57" s="15" t="s">
        <v>95</v>
      </c>
      <c r="D57" s="44">
        <v>0</v>
      </c>
      <c r="E57" s="47">
        <v>394.94</v>
      </c>
      <c r="F57" s="44">
        <v>0</v>
      </c>
      <c r="G57" s="44">
        <v>0</v>
      </c>
      <c r="H57" s="44">
        <v>0</v>
      </c>
      <c r="I57" s="44">
        <v>0</v>
      </c>
      <c r="J57" s="45"/>
    </row>
    <row r="58" spans="1:10" ht="15.75" customHeight="1">
      <c r="A58" s="49" t="s">
        <v>96</v>
      </c>
      <c r="B58" s="50"/>
      <c r="C58" s="15" t="s">
        <v>97</v>
      </c>
      <c r="D58" s="44">
        <f>D59</f>
        <v>156200</v>
      </c>
      <c r="E58" s="44">
        <f>E59</f>
        <v>70751.65000000001</v>
      </c>
      <c r="F58" s="44">
        <v>0</v>
      </c>
      <c r="G58" s="44" t="s">
        <v>54</v>
      </c>
      <c r="H58" s="44">
        <f t="shared" si="0"/>
        <v>70751.65000000001</v>
      </c>
      <c r="I58" s="44">
        <f t="shared" si="1"/>
        <v>85448.34999999999</v>
      </c>
      <c r="J58" s="45"/>
    </row>
    <row r="59" spans="1:10" ht="15.75" customHeight="1">
      <c r="A59" s="49"/>
      <c r="B59" s="50"/>
      <c r="C59" s="15" t="s">
        <v>98</v>
      </c>
      <c r="D59" s="44">
        <v>156200</v>
      </c>
      <c r="E59" s="44">
        <f>E60+E61</f>
        <v>70751.65000000001</v>
      </c>
      <c r="F59" s="44" t="s">
        <v>54</v>
      </c>
      <c r="G59" s="44" t="s">
        <v>54</v>
      </c>
      <c r="H59" s="44">
        <f t="shared" si="0"/>
        <v>70751.65000000001</v>
      </c>
      <c r="I59" s="44">
        <f t="shared" si="1"/>
        <v>85448.34999999999</v>
      </c>
      <c r="J59" s="45"/>
    </row>
    <row r="60" spans="1:10" ht="15.75" customHeight="1">
      <c r="A60" s="49"/>
      <c r="B60" s="50"/>
      <c r="C60" s="15" t="s">
        <v>99</v>
      </c>
      <c r="D60" s="44">
        <v>0</v>
      </c>
      <c r="E60" s="47">
        <v>70747.49</v>
      </c>
      <c r="F60" s="44" t="s">
        <v>54</v>
      </c>
      <c r="G60" s="44" t="s">
        <v>54</v>
      </c>
      <c r="H60" s="44">
        <f t="shared" si="0"/>
        <v>70747.49</v>
      </c>
      <c r="I60" s="44">
        <f t="shared" si="1"/>
        <v>-70747.49</v>
      </c>
      <c r="J60" s="45"/>
    </row>
    <row r="61" spans="1:10" ht="15.75" customHeight="1">
      <c r="A61" s="49"/>
      <c r="B61" s="50"/>
      <c r="C61" s="15" t="s">
        <v>100</v>
      </c>
      <c r="D61" s="44">
        <v>0</v>
      </c>
      <c r="E61" s="47">
        <v>4.16</v>
      </c>
      <c r="F61" s="44"/>
      <c r="G61" s="44"/>
      <c r="H61" s="44"/>
      <c r="I61" s="44"/>
      <c r="J61" s="45"/>
    </row>
    <row r="62" spans="1:10" ht="15.75" customHeight="1">
      <c r="A62" s="49"/>
      <c r="B62" s="50"/>
      <c r="C62" s="15" t="s">
        <v>101</v>
      </c>
      <c r="D62" s="44">
        <f>D63+D67</f>
        <v>4190900</v>
      </c>
      <c r="E62" s="44">
        <f>E63+E67</f>
        <v>1341168.3</v>
      </c>
      <c r="F62" s="44" t="s">
        <v>54</v>
      </c>
      <c r="G62" s="44" t="s">
        <v>54</v>
      </c>
      <c r="H62" s="44">
        <f t="shared" si="0"/>
        <v>1341168.3</v>
      </c>
      <c r="I62" s="44">
        <f t="shared" si="1"/>
        <v>2849731.7</v>
      </c>
      <c r="J62" s="45"/>
    </row>
    <row r="63" spans="1:10" ht="15.75" customHeight="1">
      <c r="A63" s="49" t="s">
        <v>102</v>
      </c>
      <c r="B63" s="50"/>
      <c r="C63" s="15" t="s">
        <v>103</v>
      </c>
      <c r="D63" s="44">
        <f>D64</f>
        <v>549100</v>
      </c>
      <c r="E63" s="44">
        <f>E64</f>
        <v>247532.06</v>
      </c>
      <c r="F63" s="44" t="s">
        <v>54</v>
      </c>
      <c r="G63" s="44" t="s">
        <v>54</v>
      </c>
      <c r="H63" s="44">
        <f t="shared" si="0"/>
        <v>247532.06</v>
      </c>
      <c r="I63" s="44">
        <f t="shared" si="1"/>
        <v>301567.94</v>
      </c>
      <c r="J63" s="45"/>
    </row>
    <row r="64" spans="1:10" ht="15.75" customHeight="1">
      <c r="A64" s="49"/>
      <c r="B64" s="50"/>
      <c r="C64" s="15" t="s">
        <v>104</v>
      </c>
      <c r="D64" s="44">
        <v>549100</v>
      </c>
      <c r="E64" s="44">
        <f>E65+E66</f>
        <v>247532.06</v>
      </c>
      <c r="F64" s="44" t="s">
        <v>54</v>
      </c>
      <c r="G64" s="44" t="s">
        <v>54</v>
      </c>
      <c r="H64" s="44">
        <f t="shared" si="0"/>
        <v>247532.06</v>
      </c>
      <c r="I64" s="44">
        <f t="shared" si="1"/>
        <v>301567.94</v>
      </c>
      <c r="J64" s="45"/>
    </row>
    <row r="65" spans="1:10" ht="15.75" customHeight="1">
      <c r="A65" s="49"/>
      <c r="B65" s="50"/>
      <c r="C65" s="15" t="s">
        <v>105</v>
      </c>
      <c r="D65" s="44">
        <v>0</v>
      </c>
      <c r="E65" s="47">
        <v>242508.96</v>
      </c>
      <c r="F65" s="44" t="s">
        <v>54</v>
      </c>
      <c r="G65" s="44" t="s">
        <v>54</v>
      </c>
      <c r="H65" s="44">
        <f t="shared" si="0"/>
        <v>242508.96</v>
      </c>
      <c r="I65" s="44">
        <f t="shared" si="1"/>
        <v>-242508.96</v>
      </c>
      <c r="J65" s="45"/>
    </row>
    <row r="66" spans="1:10" ht="15.75" customHeight="1">
      <c r="A66" s="49"/>
      <c r="B66" s="50"/>
      <c r="C66" s="15" t="s">
        <v>106</v>
      </c>
      <c r="D66" s="44">
        <v>0</v>
      </c>
      <c r="E66" s="47">
        <v>5023.1</v>
      </c>
      <c r="F66" s="44" t="s">
        <v>54</v>
      </c>
      <c r="G66" s="44" t="s">
        <v>54</v>
      </c>
      <c r="H66" s="44">
        <f t="shared" si="0"/>
        <v>5023.1</v>
      </c>
      <c r="I66" s="44">
        <f t="shared" si="1"/>
        <v>-5023.1</v>
      </c>
      <c r="J66" s="45"/>
    </row>
    <row r="67" spans="1:10" ht="15.75" customHeight="1">
      <c r="A67" s="49" t="s">
        <v>107</v>
      </c>
      <c r="B67" s="50"/>
      <c r="C67" s="15" t="s">
        <v>108</v>
      </c>
      <c r="D67" s="44">
        <f>D74+D68</f>
        <v>3641800</v>
      </c>
      <c r="E67" s="53">
        <f>E68+E74</f>
        <v>1093636.24</v>
      </c>
      <c r="F67" s="44" t="s">
        <v>54</v>
      </c>
      <c r="G67" s="44" t="s">
        <v>54</v>
      </c>
      <c r="H67" s="44">
        <f t="shared" si="0"/>
        <v>1093636.24</v>
      </c>
      <c r="I67" s="44">
        <f t="shared" si="1"/>
        <v>2548163.76</v>
      </c>
      <c r="J67" s="45"/>
    </row>
    <row r="68" spans="1:10" ht="15.75" customHeight="1">
      <c r="A68" s="49"/>
      <c r="B68" s="50"/>
      <c r="C68" s="15" t="s">
        <v>109</v>
      </c>
      <c r="D68" s="44">
        <f>D69</f>
        <v>2439100</v>
      </c>
      <c r="E68" s="44">
        <f>E69</f>
        <v>498645.88</v>
      </c>
      <c r="F68" s="44" t="s">
        <v>54</v>
      </c>
      <c r="G68" s="44" t="s">
        <v>110</v>
      </c>
      <c r="H68" s="44">
        <f t="shared" si="0"/>
        <v>498645.88</v>
      </c>
      <c r="I68" s="44">
        <f t="shared" si="1"/>
        <v>1940454.12</v>
      </c>
      <c r="J68" s="45"/>
    </row>
    <row r="69" spans="1:10" ht="15.75" customHeight="1">
      <c r="A69" s="49" t="s">
        <v>111</v>
      </c>
      <c r="B69" s="50"/>
      <c r="C69" s="15" t="s">
        <v>112</v>
      </c>
      <c r="D69" s="44">
        <v>2439100</v>
      </c>
      <c r="E69" s="44">
        <f>E70+E71+E72+E73</f>
        <v>498645.88</v>
      </c>
      <c r="F69" s="44" t="s">
        <v>54</v>
      </c>
      <c r="G69" s="44" t="s">
        <v>54</v>
      </c>
      <c r="H69" s="44">
        <f t="shared" si="0"/>
        <v>498645.88</v>
      </c>
      <c r="I69" s="44">
        <f t="shared" si="1"/>
        <v>1940454.12</v>
      </c>
      <c r="J69" s="45"/>
    </row>
    <row r="70" spans="1:10" ht="15.75" customHeight="1">
      <c r="A70" s="49"/>
      <c r="B70" s="50"/>
      <c r="C70" s="15" t="s">
        <v>113</v>
      </c>
      <c r="D70" s="44">
        <v>0</v>
      </c>
      <c r="E70" s="47">
        <v>490989.95</v>
      </c>
      <c r="F70" s="44" t="s">
        <v>54</v>
      </c>
      <c r="G70" s="44" t="s">
        <v>54</v>
      </c>
      <c r="H70" s="44">
        <f t="shared" si="0"/>
        <v>490989.95</v>
      </c>
      <c r="I70" s="44">
        <f t="shared" si="1"/>
        <v>-490989.95</v>
      </c>
      <c r="J70" s="45"/>
    </row>
    <row r="71" spans="1:10" ht="15.75" customHeight="1">
      <c r="A71" s="49"/>
      <c r="B71" s="50"/>
      <c r="C71" s="15" t="s">
        <v>114</v>
      </c>
      <c r="D71" s="44">
        <v>0</v>
      </c>
      <c r="E71" s="47">
        <v>6655.93</v>
      </c>
      <c r="F71" s="44">
        <v>0</v>
      </c>
      <c r="G71" s="44">
        <v>0</v>
      </c>
      <c r="H71" s="44">
        <v>0</v>
      </c>
      <c r="I71" s="44">
        <v>0</v>
      </c>
      <c r="J71" s="45"/>
    </row>
    <row r="72" spans="1:10" ht="15.75" customHeight="1">
      <c r="A72" s="49"/>
      <c r="B72" s="50"/>
      <c r="C72" s="15" t="s">
        <v>115</v>
      </c>
      <c r="D72" s="44">
        <v>0</v>
      </c>
      <c r="E72" s="47">
        <v>1000</v>
      </c>
      <c r="F72" s="44">
        <v>0</v>
      </c>
      <c r="G72" s="44">
        <v>0</v>
      </c>
      <c r="H72" s="44">
        <v>0</v>
      </c>
      <c r="I72" s="44">
        <v>0</v>
      </c>
      <c r="J72" s="45"/>
    </row>
    <row r="73" spans="1:10" ht="15.75" customHeight="1">
      <c r="A73" s="49"/>
      <c r="B73" s="50"/>
      <c r="C73" s="15" t="s">
        <v>116</v>
      </c>
      <c r="D73" s="44">
        <v>0</v>
      </c>
      <c r="E73" s="47">
        <v>0</v>
      </c>
      <c r="F73" s="44"/>
      <c r="G73" s="44"/>
      <c r="H73" s="44"/>
      <c r="I73" s="44"/>
      <c r="J73" s="45"/>
    </row>
    <row r="74" spans="1:10" ht="15.75" customHeight="1">
      <c r="A74" s="49"/>
      <c r="B74" s="50"/>
      <c r="C74" s="15" t="s">
        <v>117</v>
      </c>
      <c r="D74" s="44">
        <f>D75</f>
        <v>1202700</v>
      </c>
      <c r="E74" s="44">
        <f>E75</f>
        <v>594990.36</v>
      </c>
      <c r="F74" s="44" t="s">
        <v>54</v>
      </c>
      <c r="G74" s="44" t="s">
        <v>54</v>
      </c>
      <c r="H74" s="44">
        <f t="shared" si="0"/>
        <v>594990.36</v>
      </c>
      <c r="I74" s="44">
        <f t="shared" si="1"/>
        <v>607709.64</v>
      </c>
      <c r="J74" s="45"/>
    </row>
    <row r="75" spans="1:10" ht="15.75" customHeight="1">
      <c r="A75" s="49" t="s">
        <v>118</v>
      </c>
      <c r="B75" s="50"/>
      <c r="C75" s="15" t="s">
        <v>119</v>
      </c>
      <c r="D75" s="44">
        <v>1202700</v>
      </c>
      <c r="E75" s="44">
        <f>E76+E77+E78</f>
        <v>594990.36</v>
      </c>
      <c r="F75" s="44">
        <v>0</v>
      </c>
      <c r="G75" s="44">
        <v>0</v>
      </c>
      <c r="H75" s="44">
        <v>0</v>
      </c>
      <c r="I75" s="44">
        <v>0</v>
      </c>
      <c r="J75" s="45"/>
    </row>
    <row r="76" spans="2:10" s="4" customFormat="1" ht="24.75" customHeight="1">
      <c r="B76" s="50"/>
      <c r="C76" s="15" t="s">
        <v>120</v>
      </c>
      <c r="D76" s="44">
        <v>0</v>
      </c>
      <c r="E76" s="47">
        <v>587491.34</v>
      </c>
      <c r="F76" s="44" t="s">
        <v>54</v>
      </c>
      <c r="G76" s="44" t="s">
        <v>54</v>
      </c>
      <c r="H76" s="44">
        <f t="shared" si="0"/>
        <v>587491.34</v>
      </c>
      <c r="I76" s="44">
        <f t="shared" si="1"/>
        <v>-587491.34</v>
      </c>
      <c r="J76" s="45"/>
    </row>
    <row r="77" spans="1:10" ht="15.75" customHeight="1">
      <c r="A77" s="49"/>
      <c r="B77" s="50"/>
      <c r="C77" s="15" t="s">
        <v>121</v>
      </c>
      <c r="D77" s="44">
        <v>0</v>
      </c>
      <c r="E77" s="47">
        <v>7087.02</v>
      </c>
      <c r="F77" s="44" t="s">
        <v>54</v>
      </c>
      <c r="G77" s="44" t="s">
        <v>54</v>
      </c>
      <c r="H77" s="44">
        <f t="shared" si="0"/>
        <v>7087.02</v>
      </c>
      <c r="I77" s="44">
        <f t="shared" si="1"/>
        <v>-7087.02</v>
      </c>
      <c r="J77" s="45"/>
    </row>
    <row r="78" spans="1:10" ht="15.75" customHeight="1">
      <c r="A78" s="49"/>
      <c r="B78" s="50"/>
      <c r="C78" s="15" t="s">
        <v>122</v>
      </c>
      <c r="D78" s="44">
        <v>0</v>
      </c>
      <c r="E78" s="47">
        <v>412</v>
      </c>
      <c r="F78" s="44">
        <v>0</v>
      </c>
      <c r="G78" s="44">
        <v>0</v>
      </c>
      <c r="H78" s="44">
        <v>0</v>
      </c>
      <c r="I78" s="44">
        <v>0</v>
      </c>
      <c r="J78" s="45"/>
    </row>
    <row r="79" spans="1:10" ht="15.75" customHeight="1">
      <c r="A79" s="49" t="s">
        <v>123</v>
      </c>
      <c r="B79" s="50"/>
      <c r="C79" s="15" t="s">
        <v>124</v>
      </c>
      <c r="D79" s="44">
        <f>D80</f>
        <v>78300</v>
      </c>
      <c r="E79" s="44">
        <f>E80</f>
        <v>40860</v>
      </c>
      <c r="F79" s="44" t="s">
        <v>54</v>
      </c>
      <c r="G79" s="44" t="s">
        <v>54</v>
      </c>
      <c r="H79" s="44">
        <f t="shared" si="0"/>
        <v>40860</v>
      </c>
      <c r="I79" s="44">
        <f t="shared" si="1"/>
        <v>37440</v>
      </c>
      <c r="J79" s="45"/>
    </row>
    <row r="80" spans="1:10" ht="15.75" customHeight="1">
      <c r="A80" s="49"/>
      <c r="B80" s="50"/>
      <c r="C80" s="15" t="s">
        <v>125</v>
      </c>
      <c r="D80" s="44">
        <f>D81</f>
        <v>78300</v>
      </c>
      <c r="E80" s="44">
        <f>E81</f>
        <v>40860</v>
      </c>
      <c r="F80" s="44" t="s">
        <v>54</v>
      </c>
      <c r="G80" s="44" t="s">
        <v>54</v>
      </c>
      <c r="H80" s="44">
        <f t="shared" si="0"/>
        <v>40860</v>
      </c>
      <c r="I80" s="44">
        <f t="shared" si="1"/>
        <v>37440</v>
      </c>
      <c r="J80" s="45"/>
    </row>
    <row r="81" spans="1:10" ht="15.75" customHeight="1">
      <c r="A81" s="49"/>
      <c r="B81" s="50"/>
      <c r="C81" s="15" t="s">
        <v>126</v>
      </c>
      <c r="D81" s="44">
        <v>78300</v>
      </c>
      <c r="E81" s="44">
        <f>E83+E82</f>
        <v>40860</v>
      </c>
      <c r="F81" s="44" t="s">
        <v>54</v>
      </c>
      <c r="G81" s="44" t="s">
        <v>54</v>
      </c>
      <c r="H81" s="44">
        <f t="shared" si="0"/>
        <v>40860</v>
      </c>
      <c r="I81" s="44">
        <f t="shared" si="1"/>
        <v>37440</v>
      </c>
      <c r="J81" s="45"/>
    </row>
    <row r="82" spans="1:10" ht="15.75" customHeight="1">
      <c r="A82" s="49"/>
      <c r="B82" s="50"/>
      <c r="C82" s="15" t="s">
        <v>127</v>
      </c>
      <c r="D82" s="44">
        <v>0</v>
      </c>
      <c r="E82" s="47">
        <v>40290</v>
      </c>
      <c r="F82" s="44">
        <v>0</v>
      </c>
      <c r="G82" s="44">
        <v>0</v>
      </c>
      <c r="H82" s="44">
        <v>0</v>
      </c>
      <c r="I82" s="44">
        <v>0</v>
      </c>
      <c r="J82" s="45"/>
    </row>
    <row r="83" spans="1:10" ht="15.75" customHeight="1">
      <c r="A83" s="49"/>
      <c r="B83" s="50"/>
      <c r="C83" s="15" t="s">
        <v>128</v>
      </c>
      <c r="D83" s="44">
        <v>0</v>
      </c>
      <c r="E83" s="47">
        <v>570</v>
      </c>
      <c r="F83" s="44" t="s">
        <v>54</v>
      </c>
      <c r="G83" s="44" t="s">
        <v>54</v>
      </c>
      <c r="H83" s="44">
        <f t="shared" si="0"/>
        <v>570</v>
      </c>
      <c r="I83" s="44">
        <f t="shared" si="1"/>
        <v>-570</v>
      </c>
      <c r="J83" s="45"/>
    </row>
    <row r="84" spans="1:10" ht="34.5" customHeight="1">
      <c r="A84" s="49" t="s">
        <v>129</v>
      </c>
      <c r="B84" s="50"/>
      <c r="C84" s="15" t="s">
        <v>130</v>
      </c>
      <c r="D84" s="44">
        <f aca="true" t="shared" si="2" ref="D84:E86">D85</f>
        <v>8200</v>
      </c>
      <c r="E84" s="44">
        <f t="shared" si="2"/>
        <v>0</v>
      </c>
      <c r="F84" s="44" t="s">
        <v>54</v>
      </c>
      <c r="G84" s="44" t="s">
        <v>54</v>
      </c>
      <c r="H84" s="44">
        <f t="shared" si="0"/>
        <v>0</v>
      </c>
      <c r="I84" s="44">
        <f t="shared" si="1"/>
        <v>8200</v>
      </c>
      <c r="J84" s="45"/>
    </row>
    <row r="85" spans="1:10" ht="15.75" customHeight="1">
      <c r="A85" s="49"/>
      <c r="B85" s="50"/>
      <c r="C85" s="15" t="s">
        <v>131</v>
      </c>
      <c r="D85" s="44">
        <f t="shared" si="2"/>
        <v>8200</v>
      </c>
      <c r="E85" s="44">
        <f t="shared" si="2"/>
        <v>0</v>
      </c>
      <c r="F85" s="44" t="s">
        <v>54</v>
      </c>
      <c r="G85" s="44" t="s">
        <v>54</v>
      </c>
      <c r="H85" s="44">
        <f t="shared" si="0"/>
        <v>0</v>
      </c>
      <c r="I85" s="44">
        <f t="shared" si="1"/>
        <v>8200</v>
      </c>
      <c r="J85" s="45"/>
    </row>
    <row r="86" spans="1:10" ht="15.75" customHeight="1">
      <c r="A86" s="49"/>
      <c r="B86" s="50"/>
      <c r="C86" s="15" t="s">
        <v>132</v>
      </c>
      <c r="D86" s="44">
        <f t="shared" si="2"/>
        <v>8200</v>
      </c>
      <c r="E86" s="44">
        <f t="shared" si="2"/>
        <v>0</v>
      </c>
      <c r="F86" s="44" t="s">
        <v>54</v>
      </c>
      <c r="G86" s="44" t="s">
        <v>54</v>
      </c>
      <c r="H86" s="44">
        <f t="shared" si="0"/>
        <v>0</v>
      </c>
      <c r="I86" s="44">
        <f aca="true" t="shared" si="3" ref="I86:I100">D86-H86</f>
        <v>8200</v>
      </c>
      <c r="J86" s="45"/>
    </row>
    <row r="87" spans="1:10" ht="15.75" customHeight="1">
      <c r="A87" s="49"/>
      <c r="B87" s="50"/>
      <c r="C87" s="15" t="s">
        <v>133</v>
      </c>
      <c r="D87" s="44">
        <v>8200</v>
      </c>
      <c r="E87" s="47">
        <v>0</v>
      </c>
      <c r="F87" s="44" t="s">
        <v>54</v>
      </c>
      <c r="G87" s="44" t="s">
        <v>54</v>
      </c>
      <c r="H87" s="44">
        <f t="shared" si="0"/>
        <v>0</v>
      </c>
      <c r="I87" s="44">
        <f t="shared" si="3"/>
        <v>8200</v>
      </c>
      <c r="J87" s="45"/>
    </row>
    <row r="88" spans="1:10" ht="15.75" customHeight="1">
      <c r="A88" s="49"/>
      <c r="B88" s="50"/>
      <c r="C88" s="15" t="s">
        <v>134</v>
      </c>
      <c r="D88" s="44">
        <f aca="true" t="shared" si="4" ref="D88:E90">D89</f>
        <v>96700</v>
      </c>
      <c r="E88" s="44">
        <f t="shared" si="4"/>
        <v>58543.7</v>
      </c>
      <c r="F88" s="44" t="s">
        <v>54</v>
      </c>
      <c r="G88" s="44" t="s">
        <v>54</v>
      </c>
      <c r="H88" s="44">
        <f t="shared" si="0"/>
        <v>58543.7</v>
      </c>
      <c r="I88" s="44">
        <f t="shared" si="3"/>
        <v>38156.3</v>
      </c>
      <c r="J88" s="45"/>
    </row>
    <row r="89" spans="1:10" ht="15.75" customHeight="1">
      <c r="A89" s="49" t="s">
        <v>135</v>
      </c>
      <c r="B89" s="50"/>
      <c r="C89" s="54" t="s">
        <v>136</v>
      </c>
      <c r="D89" s="55">
        <f t="shared" si="4"/>
        <v>96700</v>
      </c>
      <c r="E89" s="55">
        <f t="shared" si="4"/>
        <v>58543.7</v>
      </c>
      <c r="F89" s="56" t="s">
        <v>54</v>
      </c>
      <c r="G89" s="56" t="s">
        <v>54</v>
      </c>
      <c r="H89" s="44">
        <f t="shared" si="0"/>
        <v>58543.7</v>
      </c>
      <c r="I89" s="44">
        <f t="shared" si="3"/>
        <v>38156.3</v>
      </c>
      <c r="J89" s="45"/>
    </row>
    <row r="90" spans="1:10" ht="15.75" customHeight="1">
      <c r="A90" s="49"/>
      <c r="B90" s="50"/>
      <c r="C90" s="54" t="s">
        <v>137</v>
      </c>
      <c r="D90" s="55">
        <f t="shared" si="4"/>
        <v>96700</v>
      </c>
      <c r="E90" s="55">
        <f t="shared" si="4"/>
        <v>58543.7</v>
      </c>
      <c r="F90" s="56" t="s">
        <v>54</v>
      </c>
      <c r="G90" s="56" t="s">
        <v>54</v>
      </c>
      <c r="H90" s="44">
        <f t="shared" si="0"/>
        <v>58543.7</v>
      </c>
      <c r="I90" s="44">
        <f t="shared" si="3"/>
        <v>38156.3</v>
      </c>
      <c r="J90" s="45"/>
    </row>
    <row r="91" spans="1:10" ht="15.75" customHeight="1">
      <c r="A91" s="49"/>
      <c r="B91" s="50"/>
      <c r="C91" s="54" t="s">
        <v>138</v>
      </c>
      <c r="D91" s="55">
        <v>96700</v>
      </c>
      <c r="E91" s="57">
        <v>58543.7</v>
      </c>
      <c r="F91" s="56" t="s">
        <v>54</v>
      </c>
      <c r="G91" s="56" t="s">
        <v>54</v>
      </c>
      <c r="H91" s="44">
        <f t="shared" si="0"/>
        <v>58543.7</v>
      </c>
      <c r="I91" s="44">
        <f t="shared" si="3"/>
        <v>38156.3</v>
      </c>
      <c r="J91" s="45"/>
    </row>
    <row r="92" spans="1:10" ht="15.75" customHeight="1">
      <c r="A92" s="49"/>
      <c r="B92" s="50"/>
      <c r="C92" s="54" t="s">
        <v>139</v>
      </c>
      <c r="D92" s="55">
        <f>D93</f>
        <v>1200</v>
      </c>
      <c r="E92" s="55">
        <f>E93</f>
        <v>0</v>
      </c>
      <c r="F92" s="56" t="s">
        <v>54</v>
      </c>
      <c r="G92" s="56" t="s">
        <v>54</v>
      </c>
      <c r="H92" s="44">
        <f t="shared" si="0"/>
        <v>0</v>
      </c>
      <c r="I92" s="44">
        <f t="shared" si="3"/>
        <v>1200</v>
      </c>
      <c r="J92" s="45"/>
    </row>
    <row r="93" spans="1:10" ht="15.75" customHeight="1">
      <c r="A93" s="49" t="s">
        <v>140</v>
      </c>
      <c r="B93" s="50"/>
      <c r="C93" s="54" t="s">
        <v>141</v>
      </c>
      <c r="D93" s="55">
        <f>D94</f>
        <v>1200</v>
      </c>
      <c r="E93" s="55">
        <f>E94</f>
        <v>0</v>
      </c>
      <c r="F93" s="56" t="s">
        <v>54</v>
      </c>
      <c r="G93" s="56" t="s">
        <v>54</v>
      </c>
      <c r="H93" s="44">
        <f t="shared" si="0"/>
        <v>0</v>
      </c>
      <c r="I93" s="44">
        <f t="shared" si="3"/>
        <v>1200</v>
      </c>
      <c r="J93" s="45"/>
    </row>
    <row r="94" spans="1:10" ht="15.75" customHeight="1">
      <c r="A94" s="49"/>
      <c r="B94" s="50"/>
      <c r="C94" s="54" t="s">
        <v>142</v>
      </c>
      <c r="D94" s="55">
        <v>1200</v>
      </c>
      <c r="E94" s="57">
        <v>0</v>
      </c>
      <c r="F94" s="56" t="s">
        <v>54</v>
      </c>
      <c r="G94" s="56" t="s">
        <v>54</v>
      </c>
      <c r="H94" s="44">
        <f t="shared" si="0"/>
        <v>0</v>
      </c>
      <c r="I94" s="44">
        <f t="shared" si="3"/>
        <v>1200</v>
      </c>
      <c r="J94" s="45"/>
    </row>
    <row r="95" spans="1:10" ht="15.75" customHeight="1">
      <c r="A95" s="49"/>
      <c r="B95" s="50"/>
      <c r="C95" s="54" t="s">
        <v>143</v>
      </c>
      <c r="D95" s="55">
        <f>D96</f>
        <v>81121500</v>
      </c>
      <c r="E95" s="55">
        <f>E96</f>
        <v>79895741.23</v>
      </c>
      <c r="F95" s="56" t="s">
        <v>54</v>
      </c>
      <c r="G95" s="56" t="s">
        <v>54</v>
      </c>
      <c r="H95" s="44">
        <f t="shared" si="0"/>
        <v>79895741.23</v>
      </c>
      <c r="I95" s="44">
        <f t="shared" si="3"/>
        <v>1225758.7699999958</v>
      </c>
      <c r="J95" s="45"/>
    </row>
    <row r="96" spans="1:10" ht="15.75" customHeight="1">
      <c r="A96" s="49"/>
      <c r="B96" s="50"/>
      <c r="C96" s="54" t="s">
        <v>144</v>
      </c>
      <c r="D96" s="55">
        <f>D97+D100+D105</f>
        <v>81121500</v>
      </c>
      <c r="E96" s="55">
        <f>E97+E100+E105</f>
        <v>79895741.23</v>
      </c>
      <c r="F96" s="56" t="s">
        <v>54</v>
      </c>
      <c r="G96" s="56" t="s">
        <v>54</v>
      </c>
      <c r="H96" s="44">
        <f t="shared" si="0"/>
        <v>79895741.23</v>
      </c>
      <c r="I96" s="44">
        <f t="shared" si="3"/>
        <v>1225758.7699999958</v>
      </c>
      <c r="J96" s="45"/>
    </row>
    <row r="97" spans="1:10" ht="15.75" customHeight="1">
      <c r="A97" s="49"/>
      <c r="B97" s="50"/>
      <c r="C97" s="54" t="s">
        <v>145</v>
      </c>
      <c r="D97" s="55">
        <f>D98</f>
        <v>3529700</v>
      </c>
      <c r="E97" s="55">
        <f>E98</f>
        <v>2394000</v>
      </c>
      <c r="F97" s="56" t="s">
        <v>54</v>
      </c>
      <c r="G97" s="56" t="s">
        <v>54</v>
      </c>
      <c r="H97" s="44">
        <f t="shared" si="0"/>
        <v>2394000</v>
      </c>
      <c r="I97" s="44">
        <f t="shared" si="3"/>
        <v>1135700</v>
      </c>
      <c r="J97" s="45"/>
    </row>
    <row r="98" spans="1:10" ht="15.75" customHeight="1">
      <c r="A98" s="49"/>
      <c r="B98" s="50"/>
      <c r="C98" s="54" t="s">
        <v>146</v>
      </c>
      <c r="D98" s="55">
        <f>D99</f>
        <v>3529700</v>
      </c>
      <c r="E98" s="55">
        <f>E99</f>
        <v>2394000</v>
      </c>
      <c r="F98" s="56" t="s">
        <v>54</v>
      </c>
      <c r="G98" s="56" t="s">
        <v>54</v>
      </c>
      <c r="H98" s="44">
        <f t="shared" si="0"/>
        <v>2394000</v>
      </c>
      <c r="I98" s="44">
        <f t="shared" si="3"/>
        <v>1135700</v>
      </c>
      <c r="J98" s="45"/>
    </row>
    <row r="99" spans="1:10" ht="25.5" customHeight="1">
      <c r="A99" s="49" t="s">
        <v>147</v>
      </c>
      <c r="B99" s="50"/>
      <c r="C99" s="54" t="s">
        <v>148</v>
      </c>
      <c r="D99" s="55">
        <v>3529700</v>
      </c>
      <c r="E99" s="57">
        <v>2394000</v>
      </c>
      <c r="F99" s="56" t="s">
        <v>54</v>
      </c>
      <c r="G99" s="56" t="s">
        <v>54</v>
      </c>
      <c r="H99" s="44">
        <f t="shared" si="0"/>
        <v>2394000</v>
      </c>
      <c r="I99" s="44">
        <f t="shared" si="3"/>
        <v>1135700</v>
      </c>
      <c r="J99" s="45"/>
    </row>
    <row r="100" spans="1:10" ht="15.75" customHeight="1">
      <c r="A100" s="49"/>
      <c r="B100" s="50"/>
      <c r="C100" s="54" t="s">
        <v>149</v>
      </c>
      <c r="D100" s="55">
        <f>D101+D103</f>
        <v>296800</v>
      </c>
      <c r="E100" s="55">
        <f>E101+E103</f>
        <v>296800</v>
      </c>
      <c r="F100" s="56" t="s">
        <v>54</v>
      </c>
      <c r="G100" s="56" t="s">
        <v>54</v>
      </c>
      <c r="H100" s="44">
        <f t="shared" si="0"/>
        <v>296800</v>
      </c>
      <c r="I100" s="44">
        <f t="shared" si="3"/>
        <v>0</v>
      </c>
      <c r="J100" s="45"/>
    </row>
    <row r="101" spans="1:10" ht="15.75" customHeight="1">
      <c r="A101" s="49"/>
      <c r="B101" s="50"/>
      <c r="C101" s="54" t="s">
        <v>150</v>
      </c>
      <c r="D101" s="55">
        <f>D102</f>
        <v>296600</v>
      </c>
      <c r="E101" s="55">
        <f>E102</f>
        <v>296600</v>
      </c>
      <c r="F101" s="56" t="s">
        <v>54</v>
      </c>
      <c r="G101" s="56" t="s">
        <v>54</v>
      </c>
      <c r="H101" s="44">
        <f>E101</f>
        <v>296600</v>
      </c>
      <c r="I101" s="44">
        <f>D101-H101</f>
        <v>0</v>
      </c>
      <c r="J101" s="45"/>
    </row>
    <row r="102" spans="1:10" ht="45.75" customHeight="1">
      <c r="A102" s="49" t="s">
        <v>151</v>
      </c>
      <c r="B102" s="50"/>
      <c r="C102" s="54" t="s">
        <v>152</v>
      </c>
      <c r="D102" s="55">
        <v>296600</v>
      </c>
      <c r="E102" s="57">
        <v>296600</v>
      </c>
      <c r="F102" s="56" t="s">
        <v>54</v>
      </c>
      <c r="G102" s="56" t="s">
        <v>54</v>
      </c>
      <c r="H102" s="44">
        <f>E102</f>
        <v>296600</v>
      </c>
      <c r="I102" s="44">
        <f>D102-H102</f>
        <v>0</v>
      </c>
      <c r="J102" s="45"/>
    </row>
    <row r="103" spans="1:10" ht="15.75" customHeight="1">
      <c r="A103" s="49"/>
      <c r="B103" s="50"/>
      <c r="C103" s="54" t="s">
        <v>153</v>
      </c>
      <c r="D103" s="55">
        <f>D104</f>
        <v>200</v>
      </c>
      <c r="E103" s="55">
        <f>E104</f>
        <v>200</v>
      </c>
      <c r="F103" s="56" t="s">
        <v>54</v>
      </c>
      <c r="G103" s="56" t="s">
        <v>54</v>
      </c>
      <c r="H103" s="44">
        <f>E103</f>
        <v>200</v>
      </c>
      <c r="I103" s="44">
        <f>D103-H103</f>
        <v>0</v>
      </c>
      <c r="J103" s="45"/>
    </row>
    <row r="104" spans="1:10" ht="38.25" customHeight="1">
      <c r="A104" s="58" t="s">
        <v>154</v>
      </c>
      <c r="B104" s="50"/>
      <c r="C104" s="54" t="s">
        <v>155</v>
      </c>
      <c r="D104" s="55">
        <v>200</v>
      </c>
      <c r="E104" s="57">
        <v>200</v>
      </c>
      <c r="F104" s="56" t="s">
        <v>54</v>
      </c>
      <c r="G104" s="56" t="s">
        <v>54</v>
      </c>
      <c r="H104" s="44">
        <f>E104</f>
        <v>200</v>
      </c>
      <c r="I104" s="44">
        <f>D104-H104</f>
        <v>0</v>
      </c>
      <c r="J104" s="45"/>
    </row>
    <row r="105" spans="1:10" ht="12.75">
      <c r="A105" s="59" t="s">
        <v>156</v>
      </c>
      <c r="B105" s="50"/>
      <c r="C105" s="15" t="s">
        <v>157</v>
      </c>
      <c r="D105" s="44">
        <f>D107+D106</f>
        <v>77295000</v>
      </c>
      <c r="E105" s="44">
        <f>E107</f>
        <v>77204941.23</v>
      </c>
      <c r="F105" s="44">
        <v>0</v>
      </c>
      <c r="G105" s="44">
        <v>0</v>
      </c>
      <c r="H105" s="44">
        <v>0</v>
      </c>
      <c r="I105" s="44">
        <v>0</v>
      </c>
      <c r="J105" s="45"/>
    </row>
    <row r="106" spans="1:10" ht="12.75">
      <c r="A106" s="59"/>
      <c r="B106" s="50"/>
      <c r="C106" s="15" t="s">
        <v>158</v>
      </c>
      <c r="D106" s="44">
        <v>90000</v>
      </c>
      <c r="E106" s="44">
        <v>0</v>
      </c>
      <c r="F106" s="44"/>
      <c r="G106" s="44"/>
      <c r="H106" s="44"/>
      <c r="I106" s="44"/>
      <c r="J106" s="45"/>
    </row>
    <row r="107" spans="1:10" ht="12.75">
      <c r="A107" s="60"/>
      <c r="B107" s="61"/>
      <c r="C107" s="15" t="s">
        <v>159</v>
      </c>
      <c r="D107" s="44">
        <f>D108</f>
        <v>77205000</v>
      </c>
      <c r="E107" s="62">
        <f>E108</f>
        <v>77204941.23</v>
      </c>
      <c r="F107" s="44">
        <v>0</v>
      </c>
      <c r="G107" s="44">
        <v>0</v>
      </c>
      <c r="H107" s="44">
        <v>0</v>
      </c>
      <c r="I107" s="44">
        <v>0</v>
      </c>
      <c r="J107" s="45"/>
    </row>
    <row r="108" spans="1:10" ht="12.75">
      <c r="A108" s="63"/>
      <c r="B108" s="64"/>
      <c r="C108" s="31" t="s">
        <v>160</v>
      </c>
      <c r="D108" s="65">
        <f>SUM(D109:D111)</f>
        <v>77205000</v>
      </c>
      <c r="E108" s="66">
        <f>SUM(E109:E111)</f>
        <v>77204941.23</v>
      </c>
      <c r="F108" s="65">
        <v>0</v>
      </c>
      <c r="G108" s="65">
        <v>0</v>
      </c>
      <c r="H108" s="65">
        <v>0</v>
      </c>
      <c r="I108" s="65">
        <v>0</v>
      </c>
      <c r="J108" s="45"/>
    </row>
    <row r="109" spans="1:10" s="68" customFormat="1" ht="12.75">
      <c r="A109" s="60"/>
      <c r="B109" s="61"/>
      <c r="C109" s="43" t="s">
        <v>161</v>
      </c>
      <c r="D109" s="44">
        <v>73980000</v>
      </c>
      <c r="E109" s="44">
        <v>73980000</v>
      </c>
      <c r="F109" s="44"/>
      <c r="G109" s="44"/>
      <c r="H109" s="44"/>
      <c r="I109" s="44"/>
      <c r="J109" s="67"/>
    </row>
    <row r="110" spans="1:10" ht="12.75">
      <c r="A110" s="60"/>
      <c r="B110" s="61"/>
      <c r="C110" s="15" t="s">
        <v>162</v>
      </c>
      <c r="D110" s="44">
        <v>724800</v>
      </c>
      <c r="E110" s="44">
        <v>724797</v>
      </c>
      <c r="F110" s="44"/>
      <c r="G110" s="44"/>
      <c r="H110" s="44"/>
      <c r="I110" s="44"/>
      <c r="J110" s="45"/>
    </row>
    <row r="111" spans="1:10" ht="12.75">
      <c r="A111" s="60"/>
      <c r="B111" s="61"/>
      <c r="C111" s="15" t="s">
        <v>163</v>
      </c>
      <c r="D111" s="44">
        <v>2500200</v>
      </c>
      <c r="E111" s="44">
        <v>2500144.23</v>
      </c>
      <c r="F111" s="44"/>
      <c r="G111" s="44"/>
      <c r="H111" s="44"/>
      <c r="I111" s="44"/>
      <c r="J111" s="45"/>
    </row>
    <row r="112" spans="1:10" ht="12.75">
      <c r="A112" s="69"/>
      <c r="B112" s="70"/>
      <c r="C112" s="24"/>
      <c r="D112" s="71"/>
      <c r="E112" s="71"/>
      <c r="F112" s="71"/>
      <c r="G112" s="71"/>
      <c r="H112" s="71"/>
      <c r="I112" s="71"/>
      <c r="J112" s="45"/>
    </row>
    <row r="113" spans="1:10" ht="12.75">
      <c r="A113" s="69"/>
      <c r="B113" s="70"/>
      <c r="C113" s="24"/>
      <c r="D113" s="71"/>
      <c r="E113" s="71"/>
      <c r="F113" s="71"/>
      <c r="G113" s="71"/>
      <c r="H113" s="71"/>
      <c r="I113" s="71"/>
      <c r="J113" s="45"/>
    </row>
    <row r="114" spans="1:10" ht="12.75">
      <c r="A114" s="69"/>
      <c r="B114" s="70"/>
      <c r="C114" s="24"/>
      <c r="D114" s="71"/>
      <c r="E114" s="71"/>
      <c r="F114" s="71"/>
      <c r="G114" s="71"/>
      <c r="H114" s="71"/>
      <c r="I114" s="71"/>
      <c r="J114" s="45"/>
    </row>
    <row r="115" spans="1:10" ht="12.75">
      <c r="A115" s="69"/>
      <c r="B115" s="70"/>
      <c r="C115" s="24"/>
      <c r="D115" s="71"/>
      <c r="E115" s="71"/>
      <c r="F115" s="71"/>
      <c r="G115" s="71"/>
      <c r="H115" s="71"/>
      <c r="I115" s="71"/>
      <c r="J115" s="45"/>
    </row>
    <row r="116" spans="1:10" ht="12.75">
      <c r="A116" s="69"/>
      <c r="B116" s="70"/>
      <c r="C116" s="24"/>
      <c r="D116" s="71"/>
      <c r="E116" s="71"/>
      <c r="F116" s="71"/>
      <c r="G116" s="71"/>
      <c r="H116" s="71"/>
      <c r="I116" s="71"/>
      <c r="J116" s="45"/>
    </row>
    <row r="117" spans="1:10" ht="12.75">
      <c r="A117" s="69"/>
      <c r="B117" s="70"/>
      <c r="C117" s="24"/>
      <c r="D117" s="71"/>
      <c r="E117" s="71"/>
      <c r="F117" s="71"/>
      <c r="G117" s="71"/>
      <c r="H117" s="71"/>
      <c r="I117" s="71"/>
      <c r="J117" s="45"/>
    </row>
    <row r="118" spans="1:10" ht="12.75">
      <c r="A118" s="69"/>
      <c r="B118" s="70"/>
      <c r="C118" s="24"/>
      <c r="D118" s="71"/>
      <c r="E118" s="71"/>
      <c r="F118" s="71"/>
      <c r="G118" s="71"/>
      <c r="H118" s="71"/>
      <c r="I118" s="71"/>
      <c r="J118" s="45"/>
    </row>
    <row r="119" spans="1:10" ht="12.75">
      <c r="A119" s="69"/>
      <c r="B119" s="70"/>
      <c r="C119" s="24"/>
      <c r="D119" s="71"/>
      <c r="E119" s="71"/>
      <c r="F119" s="71"/>
      <c r="G119" s="71"/>
      <c r="H119" s="71"/>
      <c r="I119" s="71"/>
      <c r="J119" s="45"/>
    </row>
    <row r="120" spans="1:10" ht="12.75">
      <c r="A120" s="69"/>
      <c r="B120" s="70"/>
      <c r="C120" s="24"/>
      <c r="D120" s="71"/>
      <c r="E120" s="71"/>
      <c r="F120" s="71"/>
      <c r="G120" s="71"/>
      <c r="H120" s="71"/>
      <c r="I120" s="71"/>
      <c r="J120" s="45"/>
    </row>
    <row r="121" spans="1:10" ht="12.75">
      <c r="A121" s="69"/>
      <c r="B121" s="70"/>
      <c r="C121" s="24"/>
      <c r="D121" s="71"/>
      <c r="E121" s="71"/>
      <c r="F121" s="71"/>
      <c r="G121" s="71"/>
      <c r="H121" s="71"/>
      <c r="I121" s="71"/>
      <c r="J121" s="45"/>
    </row>
    <row r="122" spans="1:10" ht="12.75">
      <c r="A122" s="69"/>
      <c r="B122" s="70"/>
      <c r="C122" s="24"/>
      <c r="D122" s="71"/>
      <c r="E122" s="71"/>
      <c r="F122" s="71"/>
      <c r="G122" s="71"/>
      <c r="H122" s="71"/>
      <c r="I122" s="71"/>
      <c r="J122" s="45"/>
    </row>
    <row r="123" spans="1:10" ht="12.75">
      <c r="A123" s="69"/>
      <c r="B123" s="70"/>
      <c r="C123" s="24"/>
      <c r="D123" s="71"/>
      <c r="E123" s="71"/>
      <c r="F123" s="71"/>
      <c r="G123" s="71"/>
      <c r="H123" s="71"/>
      <c r="I123" s="71"/>
      <c r="J123" s="45"/>
    </row>
    <row r="124" spans="1:10" ht="12.75">
      <c r="A124" s="69"/>
      <c r="B124" s="70"/>
      <c r="C124" s="24"/>
      <c r="D124" s="71"/>
      <c r="E124" s="71"/>
      <c r="F124" s="71"/>
      <c r="G124" s="71"/>
      <c r="H124" s="71"/>
      <c r="I124" s="71"/>
      <c r="J124" s="45"/>
    </row>
    <row r="125" spans="1:10" ht="12.75">
      <c r="A125" s="69"/>
      <c r="B125" s="70"/>
      <c r="C125" s="24"/>
      <c r="D125" s="71"/>
      <c r="E125" s="71"/>
      <c r="F125" s="71"/>
      <c r="G125" s="71"/>
      <c r="H125" s="71"/>
      <c r="I125" s="71"/>
      <c r="J125" s="45"/>
    </row>
    <row r="126" spans="1:10" ht="12.75">
      <c r="A126" s="69"/>
      <c r="B126" s="70"/>
      <c r="C126" s="24"/>
      <c r="D126" s="71"/>
      <c r="E126" s="71"/>
      <c r="F126" s="71"/>
      <c r="G126" s="71"/>
      <c r="H126" s="71"/>
      <c r="I126" s="71"/>
      <c r="J126" s="45"/>
    </row>
    <row r="127" spans="1:10" ht="12.75">
      <c r="A127" s="69"/>
      <c r="B127" s="70"/>
      <c r="C127" s="24"/>
      <c r="D127" s="71"/>
      <c r="E127" s="71"/>
      <c r="F127" s="71"/>
      <c r="G127" s="71"/>
      <c r="H127" s="71"/>
      <c r="I127" s="71"/>
      <c r="J127" s="45"/>
    </row>
    <row r="128" spans="1:10" ht="12.75">
      <c r="A128" s="69"/>
      <c r="B128" s="70"/>
      <c r="C128" s="24"/>
      <c r="D128" s="71"/>
      <c r="E128" s="71"/>
      <c r="F128" s="71"/>
      <c r="G128" s="71"/>
      <c r="H128" s="71"/>
      <c r="I128" s="71"/>
      <c r="J128" s="45"/>
    </row>
    <row r="129" spans="1:10" ht="12.75">
      <c r="A129" s="69"/>
      <c r="B129" s="70"/>
      <c r="C129" s="24"/>
      <c r="D129" s="71"/>
      <c r="E129" s="71"/>
      <c r="F129" s="71"/>
      <c r="G129" s="71"/>
      <c r="H129" s="71"/>
      <c r="I129" s="71"/>
      <c r="J129" s="45"/>
    </row>
    <row r="130" spans="1:10" ht="12.75">
      <c r="A130" s="69"/>
      <c r="B130" s="70"/>
      <c r="C130" s="24"/>
      <c r="D130" s="71"/>
      <c r="E130" s="71"/>
      <c r="F130" s="71"/>
      <c r="G130" s="71"/>
      <c r="H130" s="71"/>
      <c r="I130" s="71"/>
      <c r="J130" s="45"/>
    </row>
    <row r="131" spans="1:10" ht="12.75">
      <c r="A131" s="69"/>
      <c r="B131" s="70"/>
      <c r="C131" s="24"/>
      <c r="D131" s="71"/>
      <c r="E131" s="71"/>
      <c r="F131" s="71"/>
      <c r="G131" s="71"/>
      <c r="H131" s="71"/>
      <c r="I131" s="71"/>
      <c r="J131" s="45"/>
    </row>
    <row r="132" spans="1:10" ht="12.75">
      <c r="A132" s="72"/>
      <c r="B132" s="73"/>
      <c r="C132" s="6"/>
      <c r="D132" s="74"/>
      <c r="E132" s="74"/>
      <c r="F132" s="74"/>
      <c r="G132" s="74"/>
      <c r="H132" s="75"/>
      <c r="I132" s="74"/>
      <c r="J132" s="45"/>
    </row>
    <row r="133" spans="1:10" ht="12.75">
      <c r="A133" s="72"/>
      <c r="B133" s="73"/>
      <c r="C133" s="6"/>
      <c r="D133" s="74"/>
      <c r="E133" s="74"/>
      <c r="F133" s="74"/>
      <c r="G133" s="74"/>
      <c r="H133" s="75"/>
      <c r="I133" s="74"/>
      <c r="J133" s="45"/>
    </row>
    <row r="134" spans="1:10" ht="12.75">
      <c r="A134" s="76"/>
      <c r="B134" s="23"/>
      <c r="C134" s="72"/>
      <c r="D134" s="75"/>
      <c r="E134" s="75"/>
      <c r="F134" s="75"/>
      <c r="G134" s="75"/>
      <c r="H134" s="77"/>
      <c r="I134" s="75"/>
      <c r="J134" s="45"/>
    </row>
    <row r="135" spans="1:10" ht="12.75">
      <c r="A135" s="76"/>
      <c r="B135" s="78"/>
      <c r="C135" s="79"/>
      <c r="D135" s="77"/>
      <c r="E135" s="77"/>
      <c r="F135" s="77"/>
      <c r="G135" s="77"/>
      <c r="H135" s="77"/>
      <c r="I135" s="77"/>
      <c r="J135" s="45"/>
    </row>
    <row r="136" spans="1:10" ht="12.75">
      <c r="A136" s="72"/>
      <c r="B136" s="6"/>
      <c r="C136" s="6"/>
      <c r="D136" s="74"/>
      <c r="E136" s="74"/>
      <c r="F136" s="80"/>
      <c r="G136" s="74"/>
      <c r="H136" s="74"/>
      <c r="I136" s="74"/>
      <c r="J136" s="45"/>
    </row>
    <row r="137" spans="1:10" ht="12.75">
      <c r="A137" s="76"/>
      <c r="B137" s="6"/>
      <c r="C137" s="6"/>
      <c r="D137" s="74"/>
      <c r="E137" s="74"/>
      <c r="F137" s="71"/>
      <c r="G137" s="74"/>
      <c r="H137" s="74"/>
      <c r="I137" s="74"/>
      <c r="J137" s="45"/>
    </row>
    <row r="138" spans="1:10" ht="12.75">
      <c r="A138" s="6"/>
      <c r="B138" s="6"/>
      <c r="C138" s="6"/>
      <c r="D138" s="74"/>
      <c r="E138" s="74"/>
      <c r="F138" s="74"/>
      <c r="G138" s="74"/>
      <c r="H138" s="74"/>
      <c r="I138" s="74"/>
      <c r="J138" s="45"/>
    </row>
    <row r="139" spans="1:10" ht="12.75">
      <c r="A139" s="72"/>
      <c r="B139" s="6"/>
      <c r="C139" s="6"/>
      <c r="D139" s="74"/>
      <c r="E139" s="74"/>
      <c r="F139" s="74"/>
      <c r="G139" s="74"/>
      <c r="H139" s="74"/>
      <c r="I139" s="74"/>
      <c r="J139" s="45"/>
    </row>
    <row r="140" spans="1:10" ht="12.75">
      <c r="A140" s="72"/>
      <c r="B140" s="6"/>
      <c r="C140" s="6"/>
      <c r="D140" s="74"/>
      <c r="E140" s="74"/>
      <c r="F140" s="74"/>
      <c r="G140" s="74"/>
      <c r="H140" s="74"/>
      <c r="I140" s="74"/>
      <c r="J140" s="45"/>
    </row>
    <row r="141" spans="1:10" ht="12.75">
      <c r="A141" s="81"/>
      <c r="B141" s="81"/>
      <c r="C141" s="81"/>
      <c r="D141" s="74"/>
      <c r="E141" s="74"/>
      <c r="F141" s="74"/>
      <c r="G141" s="74"/>
      <c r="H141" s="74"/>
      <c r="I141" s="74"/>
      <c r="J141" s="45"/>
    </row>
    <row r="142" spans="1:10" ht="12.75">
      <c r="A142" s="82"/>
      <c r="B142" s="83"/>
      <c r="C142" s="83"/>
      <c r="D142" s="71"/>
      <c r="E142" s="71"/>
      <c r="F142" s="71"/>
      <c r="G142" s="71"/>
      <c r="H142" s="71"/>
      <c r="I142" s="71"/>
      <c r="J142" s="45"/>
    </row>
    <row r="143" spans="1:10" ht="12.75">
      <c r="A143" s="82"/>
      <c r="B143" s="83"/>
      <c r="C143" s="83"/>
      <c r="D143" s="71"/>
      <c r="E143" s="71"/>
      <c r="F143" s="71"/>
      <c r="G143" s="71"/>
      <c r="H143" s="71"/>
      <c r="I143" s="71"/>
      <c r="J143" s="45"/>
    </row>
    <row r="144" spans="1:10" ht="12.75">
      <c r="A144" s="82"/>
      <c r="B144" s="83"/>
      <c r="C144" s="24"/>
      <c r="D144" s="71"/>
      <c r="E144" s="71"/>
      <c r="F144" s="71"/>
      <c r="G144" s="71"/>
      <c r="H144" s="71"/>
      <c r="I144" s="71"/>
      <c r="J144" s="45"/>
    </row>
    <row r="145" spans="1:10" ht="12.75">
      <c r="A145" s="82"/>
      <c r="B145" s="83"/>
      <c r="C145" s="24"/>
      <c r="D145" s="71"/>
      <c r="E145" s="71"/>
      <c r="F145" s="71"/>
      <c r="G145" s="71"/>
      <c r="H145" s="71"/>
      <c r="I145" s="71"/>
      <c r="J145" s="45"/>
    </row>
    <row r="146" spans="1:10" ht="12.75">
      <c r="A146" s="82"/>
      <c r="B146" s="84"/>
      <c r="C146" s="24"/>
      <c r="D146" s="71"/>
      <c r="E146" s="71"/>
      <c r="F146" s="71"/>
      <c r="G146" s="71"/>
      <c r="H146" s="71"/>
      <c r="I146" s="71"/>
      <c r="J146" s="45"/>
    </row>
    <row r="147" spans="1:10" ht="12.75">
      <c r="A147" s="82"/>
      <c r="B147" s="84"/>
      <c r="C147" s="24"/>
      <c r="D147" s="71"/>
      <c r="E147" s="71"/>
      <c r="F147" s="71"/>
      <c r="G147" s="71"/>
      <c r="H147" s="71"/>
      <c r="I147" s="71"/>
      <c r="J147" s="45"/>
    </row>
    <row r="148" spans="1:10" ht="12.75">
      <c r="A148" s="82"/>
      <c r="B148" s="84"/>
      <c r="C148" s="24"/>
      <c r="D148" s="71"/>
      <c r="E148" s="71"/>
      <c r="F148" s="71"/>
      <c r="G148" s="71"/>
      <c r="H148" s="71"/>
      <c r="I148" s="71"/>
      <c r="J148" s="45"/>
    </row>
    <row r="149" spans="1:10" ht="12.75">
      <c r="A149" s="82"/>
      <c r="B149" s="84"/>
      <c r="C149" s="24"/>
      <c r="D149" s="71"/>
      <c r="E149" s="71"/>
      <c r="F149" s="71"/>
      <c r="G149" s="71"/>
      <c r="H149" s="71"/>
      <c r="I149" s="71"/>
      <c r="J149" s="45"/>
    </row>
    <row r="150" spans="1:10" ht="12.75">
      <c r="A150" s="82"/>
      <c r="B150" s="83"/>
      <c r="C150" s="24"/>
      <c r="D150" s="71"/>
      <c r="E150" s="71"/>
      <c r="F150" s="71"/>
      <c r="G150" s="71"/>
      <c r="H150" s="71"/>
      <c r="I150" s="71"/>
      <c r="J150" s="45"/>
    </row>
    <row r="151" spans="1:10" ht="12.75">
      <c r="A151" s="82"/>
      <c r="B151" s="83"/>
      <c r="C151" s="24"/>
      <c r="D151" s="71"/>
      <c r="E151" s="71"/>
      <c r="F151" s="71"/>
      <c r="G151" s="71"/>
      <c r="H151" s="71"/>
      <c r="I151" s="71"/>
      <c r="J151" s="45"/>
    </row>
    <row r="152" spans="1:10" ht="12.75">
      <c r="A152" s="82"/>
      <c r="B152" s="83"/>
      <c r="C152" s="24"/>
      <c r="D152" s="71"/>
      <c r="E152" s="71"/>
      <c r="F152" s="71"/>
      <c r="G152" s="71"/>
      <c r="H152" s="71"/>
      <c r="I152" s="71"/>
      <c r="J152" s="45"/>
    </row>
    <row r="153" spans="1:10" ht="12.75">
      <c r="A153" s="82"/>
      <c r="B153" s="83"/>
      <c r="C153" s="24"/>
      <c r="D153" s="71"/>
      <c r="E153" s="71"/>
      <c r="F153" s="71"/>
      <c r="G153" s="71"/>
      <c r="H153" s="71"/>
      <c r="I153" s="71"/>
      <c r="J153" s="45"/>
    </row>
    <row r="154" spans="1:10" ht="12.75">
      <c r="A154" s="82"/>
      <c r="B154" s="83"/>
      <c r="C154" s="24"/>
      <c r="D154" s="71"/>
      <c r="E154" s="71"/>
      <c r="F154" s="71"/>
      <c r="G154" s="71"/>
      <c r="H154" s="71"/>
      <c r="I154" s="71"/>
      <c r="J154" s="45"/>
    </row>
    <row r="155" spans="1:10" ht="12.75">
      <c r="A155" s="82"/>
      <c r="B155" s="83"/>
      <c r="C155" s="24"/>
      <c r="D155" s="71"/>
      <c r="E155" s="71"/>
      <c r="F155" s="71"/>
      <c r="G155" s="71"/>
      <c r="H155" s="71"/>
      <c r="I155" s="71"/>
      <c r="J155" s="45"/>
    </row>
    <row r="156" spans="1:10" ht="12.75">
      <c r="A156" s="82"/>
      <c r="B156" s="83"/>
      <c r="C156" s="24"/>
      <c r="D156" s="71"/>
      <c r="E156" s="71"/>
      <c r="F156" s="71"/>
      <c r="G156" s="71"/>
      <c r="H156" s="71"/>
      <c r="I156" s="71"/>
      <c r="J156" s="45"/>
    </row>
    <row r="157" spans="1:10" ht="12.75">
      <c r="A157" s="82"/>
      <c r="B157" s="83"/>
      <c r="C157" s="24"/>
      <c r="D157" s="71"/>
      <c r="E157" s="71"/>
      <c r="F157" s="71"/>
      <c r="G157" s="71"/>
      <c r="H157" s="71"/>
      <c r="I157" s="71"/>
      <c r="J157" s="45"/>
    </row>
    <row r="158" spans="1:10" ht="12.75">
      <c r="A158" s="82"/>
      <c r="B158" s="83"/>
      <c r="C158" s="24"/>
      <c r="D158" s="71"/>
      <c r="E158" s="71"/>
      <c r="F158" s="71"/>
      <c r="G158" s="71"/>
      <c r="H158" s="71"/>
      <c r="I158" s="71"/>
      <c r="J158" s="45"/>
    </row>
    <row r="159" spans="1:10" ht="12.75">
      <c r="A159" s="82"/>
      <c r="B159" s="83"/>
      <c r="C159" s="24"/>
      <c r="D159" s="71"/>
      <c r="E159" s="71"/>
      <c r="F159" s="71"/>
      <c r="G159" s="71"/>
      <c r="H159" s="71"/>
      <c r="I159" s="71"/>
      <c r="J159" s="45"/>
    </row>
    <row r="160" spans="1:10" ht="12.75">
      <c r="A160" s="82"/>
      <c r="B160" s="83"/>
      <c r="C160" s="24"/>
      <c r="D160" s="71"/>
      <c r="E160" s="71"/>
      <c r="F160" s="71"/>
      <c r="G160" s="71"/>
      <c r="H160" s="71"/>
      <c r="I160" s="71"/>
      <c r="J160" s="45"/>
    </row>
    <row r="161" spans="1:10" ht="12.75">
      <c r="A161" s="82"/>
      <c r="B161" s="83"/>
      <c r="C161" s="24"/>
      <c r="D161" s="71"/>
      <c r="E161" s="71"/>
      <c r="F161" s="71"/>
      <c r="G161" s="71"/>
      <c r="H161" s="71"/>
      <c r="I161" s="71"/>
      <c r="J161" s="45"/>
    </row>
    <row r="162" spans="1:10" ht="12.75">
      <c r="A162" s="82"/>
      <c r="B162" s="83"/>
      <c r="C162" s="24"/>
      <c r="D162" s="71"/>
      <c r="E162" s="71"/>
      <c r="F162" s="71"/>
      <c r="G162" s="71"/>
      <c r="H162" s="75"/>
      <c r="I162" s="71"/>
      <c r="J162" s="45"/>
    </row>
    <row r="163" spans="1:9" ht="12.75">
      <c r="A163" s="82"/>
      <c r="B163" s="83"/>
      <c r="C163" s="24"/>
      <c r="D163" s="24"/>
      <c r="E163" s="85"/>
      <c r="F163" s="24"/>
      <c r="G163" s="24"/>
      <c r="H163" s="86"/>
      <c r="I163" s="24"/>
    </row>
    <row r="164" spans="1:9" ht="12.75">
      <c r="A164" s="72"/>
      <c r="B164" s="6"/>
      <c r="C164" s="6"/>
      <c r="D164" s="87"/>
      <c r="E164" s="88"/>
      <c r="F164" s="89"/>
      <c r="G164" s="87"/>
      <c r="H164" s="87"/>
      <c r="I164" s="87"/>
    </row>
    <row r="165" spans="1:9" ht="12.75">
      <c r="A165" s="76"/>
      <c r="B165" s="6"/>
      <c r="C165" s="6"/>
      <c r="D165" s="87"/>
      <c r="E165" s="88"/>
      <c r="F165" s="24"/>
      <c r="G165" s="87"/>
      <c r="H165" s="87"/>
      <c r="I165" s="87"/>
    </row>
    <row r="166" spans="1:9" ht="12.75">
      <c r="A166" s="6"/>
      <c r="B166" s="6"/>
      <c r="C166" s="6"/>
      <c r="D166" s="87"/>
      <c r="E166" s="88"/>
      <c r="F166" s="87"/>
      <c r="G166" s="87"/>
      <c r="H166" s="87"/>
      <c r="I166" s="87"/>
    </row>
    <row r="167" spans="1:9" ht="12.75">
      <c r="A167" s="72"/>
      <c r="B167" s="6"/>
      <c r="C167" s="6"/>
      <c r="D167" s="87"/>
      <c r="E167" s="88"/>
      <c r="F167" s="87"/>
      <c r="G167" s="87"/>
      <c r="H167" s="87"/>
      <c r="I167" s="87"/>
    </row>
    <row r="168" spans="1:9" ht="12.75">
      <c r="A168" s="72"/>
      <c r="B168" s="6"/>
      <c r="C168" s="6"/>
      <c r="D168" s="87"/>
      <c r="E168" s="88"/>
      <c r="F168" s="87"/>
      <c r="G168" s="87"/>
      <c r="H168" s="87"/>
      <c r="I168" s="87"/>
    </row>
    <row r="169" spans="1:9" ht="12.75">
      <c r="A169" s="81"/>
      <c r="B169" s="81"/>
      <c r="C169" s="81"/>
      <c r="D169" s="87"/>
      <c r="E169" s="88"/>
      <c r="F169" s="87"/>
      <c r="G169" s="87"/>
      <c r="H169" s="87"/>
      <c r="I169" s="87"/>
    </row>
    <row r="170" spans="1:9" ht="12.75">
      <c r="A170" s="82"/>
      <c r="B170" s="83"/>
      <c r="C170" s="24"/>
      <c r="D170" s="24"/>
      <c r="E170" s="85"/>
      <c r="F170" s="24"/>
      <c r="G170" s="24"/>
      <c r="H170" s="24"/>
      <c r="I170" s="24"/>
    </row>
    <row r="171" spans="1:9" ht="12.75">
      <c r="A171" s="82"/>
      <c r="B171" s="83"/>
      <c r="C171" s="24"/>
      <c r="D171" s="24"/>
      <c r="E171" s="85"/>
      <c r="F171" s="24"/>
      <c r="G171" s="24"/>
      <c r="H171" s="24"/>
      <c r="I171" s="24"/>
    </row>
    <row r="172" spans="1:9" ht="12.75">
      <c r="A172" s="82"/>
      <c r="B172" s="83"/>
      <c r="C172" s="24"/>
      <c r="D172" s="24"/>
      <c r="E172" s="85"/>
      <c r="F172" s="24"/>
      <c r="G172" s="24"/>
      <c r="H172" s="24"/>
      <c r="I172" s="24"/>
    </row>
    <row r="173" spans="1:9" ht="12.75">
      <c r="A173" s="82"/>
      <c r="B173" s="83"/>
      <c r="C173" s="24"/>
      <c r="D173" s="24"/>
      <c r="E173" s="85"/>
      <c r="F173" s="24"/>
      <c r="G173" s="24"/>
      <c r="H173" s="24"/>
      <c r="I173" s="24"/>
    </row>
    <row r="174" spans="1:9" ht="12.75">
      <c r="A174" s="82"/>
      <c r="B174" s="83"/>
      <c r="C174" s="24"/>
      <c r="D174" s="24"/>
      <c r="E174" s="85"/>
      <c r="F174" s="24"/>
      <c r="G174" s="24"/>
      <c r="H174" s="24"/>
      <c r="I174" s="24"/>
    </row>
    <row r="175" spans="1:9" ht="12.75">
      <c r="A175" s="90"/>
      <c r="B175" s="90"/>
      <c r="C175" s="24"/>
      <c r="D175" s="24"/>
      <c r="E175" s="85"/>
      <c r="F175" s="24"/>
      <c r="G175" s="24"/>
      <c r="H175" s="24"/>
      <c r="I175" s="24"/>
    </row>
    <row r="176" spans="1:9" ht="12.75">
      <c r="A176" s="82"/>
      <c r="B176" s="82"/>
      <c r="C176" s="24"/>
      <c r="D176" s="73"/>
      <c r="E176" s="91"/>
      <c r="F176" s="24"/>
      <c r="G176" s="24"/>
      <c r="H176" s="24"/>
      <c r="I176" s="24"/>
    </row>
    <row r="177" spans="1:9" ht="12.75">
      <c r="A177" s="72"/>
      <c r="B177" s="72"/>
      <c r="C177" s="86"/>
      <c r="D177" s="92"/>
      <c r="E177" s="93"/>
      <c r="F177" s="92"/>
      <c r="G177" s="92"/>
      <c r="H177" s="92"/>
      <c r="I177" s="92"/>
    </row>
    <row r="178" spans="1:9" ht="12.75">
      <c r="A178" s="76"/>
      <c r="B178" s="76"/>
      <c r="C178" s="76"/>
      <c r="D178" s="92"/>
      <c r="E178" s="93"/>
      <c r="F178" s="72"/>
      <c r="H178" s="92"/>
      <c r="I178" s="92"/>
    </row>
    <row r="179" spans="1:9" ht="12.75">
      <c r="A179" s="72"/>
      <c r="B179" s="72"/>
      <c r="C179" s="86"/>
      <c r="D179" s="92"/>
      <c r="E179" s="93"/>
      <c r="F179" s="92"/>
      <c r="G179" s="92"/>
      <c r="H179" s="92"/>
      <c r="I179" s="92"/>
    </row>
    <row r="180" spans="1:9" ht="12.75">
      <c r="A180" s="72"/>
      <c r="B180" s="72"/>
      <c r="C180" s="72"/>
      <c r="D180" s="92"/>
      <c r="E180" s="94"/>
      <c r="F180" s="92"/>
      <c r="G180" s="92"/>
      <c r="H180" s="92"/>
      <c r="I180" s="7"/>
    </row>
    <row r="181" spans="1:9" ht="12.75">
      <c r="A181" s="72"/>
      <c r="B181" s="76"/>
      <c r="C181" s="76"/>
      <c r="D181" s="92"/>
      <c r="E181" s="93"/>
      <c r="F181" s="92"/>
      <c r="G181" s="92"/>
      <c r="H181" s="92"/>
      <c r="I181" s="7"/>
    </row>
    <row r="182" spans="4:9" ht="12.75">
      <c r="D182" s="92"/>
      <c r="E182" s="93"/>
      <c r="F182" s="92"/>
      <c r="G182" s="92"/>
      <c r="H182" s="92"/>
      <c r="I182" s="7"/>
    </row>
  </sheetData>
  <sheetProtection selectLockedCells="1" selectUnlockedCells="1"/>
  <mergeCells count="7">
    <mergeCell ref="A1:H1"/>
    <mergeCell ref="A2:H2"/>
    <mergeCell ref="A3:H3"/>
    <mergeCell ref="A4:G4"/>
    <mergeCell ref="A6:B6"/>
    <mergeCell ref="F6:G6"/>
    <mergeCell ref="E15:I15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showGridLines="0" zoomScale="120" zoomScaleNormal="120" zoomScaleSheetLayoutView="125" workbookViewId="0" topLeftCell="A1">
      <pane xSplit="3" ySplit="10" topLeftCell="D83" activePane="bottomRight" state="frozen"/>
      <selection pane="topLeft" activeCell="A1" sqref="A1"/>
      <selection pane="topRight" activeCell="D1" sqref="D1"/>
      <selection pane="bottomLeft" activeCell="A83" sqref="A83"/>
      <selection pane="bottomRight" activeCell="J73" sqref="J73"/>
    </sheetView>
  </sheetViews>
  <sheetFormatPr defaultColWidth="9.140625" defaultRowHeight="12.75"/>
  <cols>
    <col min="1" max="1" width="29.57421875" style="4" customWidth="1"/>
    <col min="2" max="2" width="4.28125" style="4" customWidth="1"/>
    <col min="3" max="3" width="22.7109375" style="4" customWidth="1"/>
    <col min="4" max="4" width="15.00390625" style="4" customWidth="1"/>
    <col min="5" max="5" width="15.7109375" style="4" customWidth="1"/>
    <col min="6" max="6" width="13.7109375" style="4" customWidth="1"/>
    <col min="7" max="8" width="0" style="4" hidden="1" customWidth="1"/>
    <col min="9" max="9" width="13.8515625" style="4" customWidth="1"/>
    <col min="10" max="10" width="13.57421875" style="45" customWidth="1"/>
    <col min="11" max="11" width="10.8515625" style="4" customWidth="1"/>
    <col min="12" max="12" width="13.7109375" style="4" customWidth="1"/>
    <col min="13" max="13" width="15.140625" style="4" customWidth="1"/>
    <col min="14" max="16384" width="9.140625" style="4" customWidth="1"/>
  </cols>
  <sheetData>
    <row r="1" spans="2:11" ht="12.75">
      <c r="B1" s="23"/>
      <c r="C1" s="16"/>
      <c r="D1" s="23" t="s">
        <v>164</v>
      </c>
      <c r="E1" s="19"/>
      <c r="F1" s="19"/>
      <c r="G1" s="19"/>
      <c r="H1" s="19"/>
      <c r="I1" s="19"/>
      <c r="J1" s="95" t="s">
        <v>165</v>
      </c>
      <c r="K1" s="24"/>
    </row>
    <row r="2" spans="1:11" ht="12.75">
      <c r="A2" s="96"/>
      <c r="B2" s="96"/>
      <c r="C2" s="97"/>
      <c r="D2" s="98"/>
      <c r="E2" s="98"/>
      <c r="F2" s="98" t="s">
        <v>166</v>
      </c>
      <c r="G2" s="98"/>
      <c r="H2" s="98"/>
      <c r="I2" s="98"/>
      <c r="J2" s="99"/>
      <c r="K2" s="21"/>
    </row>
    <row r="3" spans="1:11" ht="12" customHeight="1">
      <c r="A3" s="100"/>
      <c r="B3" s="101"/>
      <c r="C3" s="28" t="s">
        <v>167</v>
      </c>
      <c r="D3" s="29"/>
      <c r="E3" s="102"/>
      <c r="F3" s="33" t="s">
        <v>25</v>
      </c>
      <c r="G3" s="33"/>
      <c r="H3" s="33"/>
      <c r="I3" s="33"/>
      <c r="J3" s="103" t="s">
        <v>168</v>
      </c>
      <c r="K3" s="104"/>
    </row>
    <row r="4" spans="1:11" ht="9.75" customHeight="1">
      <c r="A4" s="101"/>
      <c r="B4" s="101" t="s">
        <v>26</v>
      </c>
      <c r="C4" s="28" t="s">
        <v>169</v>
      </c>
      <c r="D4" s="29" t="s">
        <v>28</v>
      </c>
      <c r="E4" s="102" t="s">
        <v>170</v>
      </c>
      <c r="F4" s="33"/>
      <c r="G4" s="33"/>
      <c r="H4" s="33"/>
      <c r="I4" s="33"/>
      <c r="J4" s="105"/>
      <c r="K4" s="106"/>
    </row>
    <row r="5" spans="1:11" ht="11.25" customHeight="1">
      <c r="A5" s="100"/>
      <c r="B5" s="101" t="s">
        <v>34</v>
      </c>
      <c r="C5" s="101" t="s">
        <v>171</v>
      </c>
      <c r="D5" s="29" t="s">
        <v>36</v>
      </c>
      <c r="E5" s="29" t="s">
        <v>172</v>
      </c>
      <c r="F5" s="26" t="s">
        <v>29</v>
      </c>
      <c r="G5" s="31" t="s">
        <v>30</v>
      </c>
      <c r="H5" s="26" t="s">
        <v>31</v>
      </c>
      <c r="I5" s="104"/>
      <c r="J5" s="107" t="s">
        <v>173</v>
      </c>
      <c r="K5" s="29" t="s">
        <v>173</v>
      </c>
    </row>
    <row r="6" spans="1:11" ht="11.25" customHeight="1">
      <c r="A6" s="101" t="s">
        <v>33</v>
      </c>
      <c r="B6" s="101" t="s">
        <v>42</v>
      </c>
      <c r="C6" s="101" t="s">
        <v>174</v>
      </c>
      <c r="D6" s="29" t="s">
        <v>41</v>
      </c>
      <c r="E6" s="108" t="s">
        <v>175</v>
      </c>
      <c r="F6" s="108" t="s">
        <v>37</v>
      </c>
      <c r="G6" s="29" t="s">
        <v>38</v>
      </c>
      <c r="H6" s="29" t="s">
        <v>39</v>
      </c>
      <c r="I6" s="29" t="s">
        <v>40</v>
      </c>
      <c r="J6" s="107" t="s">
        <v>176</v>
      </c>
      <c r="K6" s="29" t="s">
        <v>177</v>
      </c>
    </row>
    <row r="7" spans="1:11" ht="10.5" customHeight="1">
      <c r="A7" s="100"/>
      <c r="B7" s="101"/>
      <c r="C7" s="101" t="s">
        <v>178</v>
      </c>
      <c r="D7" s="29"/>
      <c r="E7" s="108"/>
      <c r="F7" s="108" t="s">
        <v>44</v>
      </c>
      <c r="G7" s="29" t="s">
        <v>45</v>
      </c>
      <c r="H7" s="29"/>
      <c r="I7" s="29"/>
      <c r="J7" s="107" t="s">
        <v>179</v>
      </c>
      <c r="K7" s="29" t="s">
        <v>172</v>
      </c>
    </row>
    <row r="8" spans="1:11" ht="11.25" customHeight="1">
      <c r="A8" s="100"/>
      <c r="B8" s="101"/>
      <c r="C8" s="101"/>
      <c r="D8" s="29"/>
      <c r="E8" s="108"/>
      <c r="F8" s="108"/>
      <c r="G8" s="29"/>
      <c r="H8" s="29"/>
      <c r="I8" s="29"/>
      <c r="J8" s="107"/>
      <c r="K8" s="29" t="s">
        <v>175</v>
      </c>
    </row>
    <row r="9" spans="1:11" ht="12.75">
      <c r="A9" s="109">
        <v>1</v>
      </c>
      <c r="B9" s="110">
        <v>2</v>
      </c>
      <c r="C9" s="110">
        <v>3</v>
      </c>
      <c r="D9" s="111" t="s">
        <v>46</v>
      </c>
      <c r="E9" s="112" t="s">
        <v>47</v>
      </c>
      <c r="F9" s="112" t="s">
        <v>48</v>
      </c>
      <c r="G9" s="111" t="s">
        <v>49</v>
      </c>
      <c r="H9" s="111" t="s">
        <v>50</v>
      </c>
      <c r="I9" s="111" t="s">
        <v>51</v>
      </c>
      <c r="J9" s="113" t="s">
        <v>180</v>
      </c>
      <c r="K9" s="111" t="s">
        <v>181</v>
      </c>
    </row>
    <row r="10" spans="1:12" s="120" customFormat="1" ht="15" customHeight="1">
      <c r="A10" s="114" t="s">
        <v>182</v>
      </c>
      <c r="B10" s="115" t="s">
        <v>183</v>
      </c>
      <c r="C10" s="116" t="s">
        <v>184</v>
      </c>
      <c r="D10" s="117">
        <f aca="true" t="shared" si="0" ref="D10:J10">D16+D46+D47+D57+D62+D70+D77+D84+D101+D106+D107+D110+D78</f>
        <v>92837900</v>
      </c>
      <c r="E10" s="117">
        <f t="shared" si="0"/>
        <v>78634851.04</v>
      </c>
      <c r="F10" s="117">
        <f t="shared" si="0"/>
        <v>78634851.04</v>
      </c>
      <c r="G10" s="117">
        <f t="shared" si="0"/>
        <v>0</v>
      </c>
      <c r="H10" s="117">
        <f t="shared" si="0"/>
        <v>0</v>
      </c>
      <c r="I10" s="117">
        <f t="shared" si="0"/>
        <v>78634851.04</v>
      </c>
      <c r="J10" s="118">
        <f t="shared" si="0"/>
        <v>14203048.96</v>
      </c>
      <c r="K10" s="117"/>
      <c r="L10" s="119">
        <f>D10-E10-J10</f>
        <v>0</v>
      </c>
    </row>
    <row r="11" spans="1:12" s="120" customFormat="1" ht="23.25" customHeight="1">
      <c r="A11" s="121" t="s">
        <v>185</v>
      </c>
      <c r="B11" s="122"/>
      <c r="C11" s="123" t="s">
        <v>186</v>
      </c>
      <c r="D11" s="124"/>
      <c r="E11" s="124"/>
      <c r="F11" s="124"/>
      <c r="G11" s="125"/>
      <c r="H11" s="125"/>
      <c r="I11" s="124"/>
      <c r="J11" s="126"/>
      <c r="K11" s="127"/>
      <c r="L11" s="119">
        <f aca="true" t="shared" si="1" ref="L11:L76">D11-E11-J11</f>
        <v>0</v>
      </c>
    </row>
    <row r="12" spans="1:12" s="120" customFormat="1" ht="15" customHeight="1">
      <c r="A12" s="128" t="s">
        <v>187</v>
      </c>
      <c r="B12" s="129" t="s">
        <v>188</v>
      </c>
      <c r="C12" s="123" t="s">
        <v>189</v>
      </c>
      <c r="D12" s="130">
        <v>704500</v>
      </c>
      <c r="E12" s="130">
        <v>311969.67</v>
      </c>
      <c r="F12" s="130">
        <f>E12</f>
        <v>311969.67</v>
      </c>
      <c r="G12" s="130" t="s">
        <v>62</v>
      </c>
      <c r="H12" s="130" t="s">
        <v>62</v>
      </c>
      <c r="I12" s="130">
        <f>F12</f>
        <v>311969.67</v>
      </c>
      <c r="J12" s="55">
        <f>D12-I12</f>
        <v>392530.33</v>
      </c>
      <c r="K12" s="131"/>
      <c r="L12" s="119">
        <f t="shared" si="1"/>
        <v>0</v>
      </c>
    </row>
    <row r="13" spans="1:12" s="120" customFormat="1" ht="22.5" customHeight="1">
      <c r="A13" s="128" t="s">
        <v>190</v>
      </c>
      <c r="B13" s="129" t="s">
        <v>191</v>
      </c>
      <c r="C13" s="123" t="s">
        <v>189</v>
      </c>
      <c r="D13" s="130">
        <v>212800</v>
      </c>
      <c r="E13" s="130">
        <v>94214.85</v>
      </c>
      <c r="F13" s="130">
        <f>E13</f>
        <v>94214.85</v>
      </c>
      <c r="G13" s="130" t="s">
        <v>62</v>
      </c>
      <c r="H13" s="130" t="s">
        <v>62</v>
      </c>
      <c r="I13" s="130">
        <f>F13</f>
        <v>94214.85</v>
      </c>
      <c r="J13" s="55">
        <f>D13-I13</f>
        <v>118585.15</v>
      </c>
      <c r="K13" s="131"/>
      <c r="L13" s="119">
        <f t="shared" si="1"/>
        <v>0</v>
      </c>
    </row>
    <row r="14" spans="1:12" s="120" customFormat="1" ht="14.25" customHeight="1">
      <c r="A14" s="128" t="s">
        <v>192</v>
      </c>
      <c r="B14" s="129" t="s">
        <v>193</v>
      </c>
      <c r="C14" s="123" t="s">
        <v>194</v>
      </c>
      <c r="D14" s="130">
        <v>61800</v>
      </c>
      <c r="E14" s="130">
        <v>14613.6</v>
      </c>
      <c r="F14" s="130">
        <f>E14</f>
        <v>14613.6</v>
      </c>
      <c r="G14" s="130" t="s">
        <v>62</v>
      </c>
      <c r="H14" s="130" t="s">
        <v>62</v>
      </c>
      <c r="I14" s="130">
        <f>F14</f>
        <v>14613.6</v>
      </c>
      <c r="J14" s="55">
        <f>D14-I14</f>
        <v>47186.4</v>
      </c>
      <c r="K14" s="131"/>
      <c r="L14" s="119">
        <f t="shared" si="1"/>
        <v>0</v>
      </c>
    </row>
    <row r="15" spans="1:12" s="120" customFormat="1" ht="23.25" customHeight="1">
      <c r="A15" s="128" t="s">
        <v>195</v>
      </c>
      <c r="B15" s="129" t="s">
        <v>191</v>
      </c>
      <c r="C15" s="123" t="s">
        <v>196</v>
      </c>
      <c r="D15" s="130">
        <v>18700</v>
      </c>
      <c r="E15" s="130">
        <v>4413.31</v>
      </c>
      <c r="F15" s="130">
        <f>E15</f>
        <v>4413.31</v>
      </c>
      <c r="G15" s="130" t="s">
        <v>62</v>
      </c>
      <c r="H15" s="130" t="s">
        <v>62</v>
      </c>
      <c r="I15" s="130">
        <f>F15</f>
        <v>4413.31</v>
      </c>
      <c r="J15" s="55">
        <f>D15-I15</f>
        <v>14286.689999999999</v>
      </c>
      <c r="K15" s="131"/>
      <c r="L15" s="119">
        <f t="shared" si="1"/>
        <v>0</v>
      </c>
    </row>
    <row r="16" spans="1:12" s="120" customFormat="1" ht="15" customHeight="1">
      <c r="A16" s="132" t="s">
        <v>197</v>
      </c>
      <c r="B16" s="122"/>
      <c r="C16" s="133" t="s">
        <v>198</v>
      </c>
      <c r="D16" s="124">
        <f>D12+D13+D14+D15</f>
        <v>997800</v>
      </c>
      <c r="E16" s="124">
        <f aca="true" t="shared" si="2" ref="E16:J16">E12+E13+E14+E15</f>
        <v>425211.43</v>
      </c>
      <c r="F16" s="124">
        <f t="shared" si="2"/>
        <v>425211.43</v>
      </c>
      <c r="G16" s="124">
        <f t="shared" si="2"/>
        <v>0</v>
      </c>
      <c r="H16" s="124">
        <f t="shared" si="2"/>
        <v>0</v>
      </c>
      <c r="I16" s="124">
        <f t="shared" si="2"/>
        <v>425211.43</v>
      </c>
      <c r="J16" s="134">
        <f t="shared" si="2"/>
        <v>572588.57</v>
      </c>
      <c r="K16" s="135"/>
      <c r="L16" s="119">
        <f t="shared" si="1"/>
        <v>0</v>
      </c>
    </row>
    <row r="17" spans="1:12" ht="30" customHeight="1">
      <c r="A17" s="121" t="s">
        <v>199</v>
      </c>
      <c r="B17" s="136"/>
      <c r="C17" s="137" t="s">
        <v>200</v>
      </c>
      <c r="D17" s="130"/>
      <c r="E17" s="130"/>
      <c r="F17" s="130"/>
      <c r="G17" s="130"/>
      <c r="H17" s="130"/>
      <c r="I17" s="130"/>
      <c r="J17" s="138"/>
      <c r="K17" s="139"/>
      <c r="L17" s="119">
        <f t="shared" si="1"/>
        <v>0</v>
      </c>
    </row>
    <row r="18" spans="1:12" ht="15" customHeight="1">
      <c r="A18" s="128" t="s">
        <v>201</v>
      </c>
      <c r="B18" s="140">
        <v>340</v>
      </c>
      <c r="C18" s="137" t="s">
        <v>200</v>
      </c>
      <c r="D18" s="130">
        <v>5000</v>
      </c>
      <c r="E18" s="130">
        <v>0</v>
      </c>
      <c r="F18" s="130">
        <f>E18</f>
        <v>0</v>
      </c>
      <c r="G18" s="130" t="s">
        <v>62</v>
      </c>
      <c r="H18" s="130" t="s">
        <v>62</v>
      </c>
      <c r="I18" s="130">
        <f>F18</f>
        <v>0</v>
      </c>
      <c r="J18" s="55">
        <f aca="true" t="shared" si="3" ref="J18:J44">D18-I18</f>
        <v>5000</v>
      </c>
      <c r="K18" s="139"/>
      <c r="L18" s="119">
        <f t="shared" si="1"/>
        <v>0</v>
      </c>
    </row>
    <row r="19" spans="1:12" ht="39" customHeight="1">
      <c r="A19" s="121" t="s">
        <v>202</v>
      </c>
      <c r="B19" s="136"/>
      <c r="C19" s="137" t="s">
        <v>203</v>
      </c>
      <c r="D19" s="130"/>
      <c r="E19" s="130"/>
      <c r="F19" s="130"/>
      <c r="G19" s="130"/>
      <c r="H19" s="130"/>
      <c r="I19" s="130"/>
      <c r="J19" s="55">
        <f t="shared" si="3"/>
        <v>0</v>
      </c>
      <c r="K19" s="139"/>
      <c r="L19" s="119">
        <f t="shared" si="1"/>
        <v>0</v>
      </c>
    </row>
    <row r="20" spans="1:12" ht="15.75" customHeight="1">
      <c r="A20" s="128" t="s">
        <v>204</v>
      </c>
      <c r="B20" s="136" t="s">
        <v>188</v>
      </c>
      <c r="C20" s="137" t="s">
        <v>203</v>
      </c>
      <c r="D20" s="130">
        <v>3095200</v>
      </c>
      <c r="E20" s="130">
        <v>1326674.85</v>
      </c>
      <c r="F20" s="130">
        <f aca="true" t="shared" si="4" ref="F20:F47">E20</f>
        <v>1326674.85</v>
      </c>
      <c r="G20" s="130" t="s">
        <v>62</v>
      </c>
      <c r="H20" s="130" t="s">
        <v>62</v>
      </c>
      <c r="I20" s="130">
        <f aca="true" t="shared" si="5" ref="I20:I44">F20</f>
        <v>1326674.85</v>
      </c>
      <c r="J20" s="55">
        <f t="shared" si="3"/>
        <v>1768525.15</v>
      </c>
      <c r="K20" s="139"/>
      <c r="L20" s="119">
        <f t="shared" si="1"/>
        <v>0</v>
      </c>
    </row>
    <row r="21" spans="1:12" ht="15" customHeight="1">
      <c r="A21" s="128" t="s">
        <v>205</v>
      </c>
      <c r="B21" s="136" t="s">
        <v>188</v>
      </c>
      <c r="C21" s="137" t="s">
        <v>203</v>
      </c>
      <c r="D21" s="130">
        <f>D20-D22</f>
        <v>2605800</v>
      </c>
      <c r="E21" s="130">
        <f>1047294.6+51900-5519.4</f>
        <v>1093675.2000000002</v>
      </c>
      <c r="F21" s="130">
        <f t="shared" si="4"/>
        <v>1093675.2000000002</v>
      </c>
      <c r="G21" s="130" t="s">
        <v>62</v>
      </c>
      <c r="H21" s="130" t="s">
        <v>62</v>
      </c>
      <c r="I21" s="130">
        <f t="shared" si="5"/>
        <v>1093675.2000000002</v>
      </c>
      <c r="J21" s="55">
        <f t="shared" si="3"/>
        <v>1512124.7999999998</v>
      </c>
      <c r="K21" s="139"/>
      <c r="L21" s="119">
        <f t="shared" si="1"/>
        <v>0</v>
      </c>
    </row>
    <row r="22" spans="1:12" ht="15" customHeight="1">
      <c r="A22" s="128" t="s">
        <v>206</v>
      </c>
      <c r="B22" s="136" t="s">
        <v>188</v>
      </c>
      <c r="C22" s="137" t="s">
        <v>203</v>
      </c>
      <c r="D22" s="130">
        <v>489400</v>
      </c>
      <c r="E22" s="130">
        <f>E20-E21</f>
        <v>232999.6499999999</v>
      </c>
      <c r="F22" s="130">
        <f>E22</f>
        <v>232999.6499999999</v>
      </c>
      <c r="G22" s="130" t="s">
        <v>62</v>
      </c>
      <c r="H22" s="130" t="s">
        <v>62</v>
      </c>
      <c r="I22" s="130">
        <f t="shared" si="5"/>
        <v>232999.6499999999</v>
      </c>
      <c r="J22" s="55">
        <f t="shared" si="3"/>
        <v>256400.3500000001</v>
      </c>
      <c r="K22" s="139"/>
      <c r="L22" s="119">
        <f t="shared" si="1"/>
        <v>0</v>
      </c>
    </row>
    <row r="23" spans="1:12" ht="15" customHeight="1">
      <c r="A23" s="128" t="s">
        <v>207</v>
      </c>
      <c r="B23" s="136" t="s">
        <v>191</v>
      </c>
      <c r="C23" s="137" t="s">
        <v>203</v>
      </c>
      <c r="D23" s="130">
        <v>934800</v>
      </c>
      <c r="E23" s="130">
        <v>376825.22</v>
      </c>
      <c r="F23" s="130">
        <f t="shared" si="4"/>
        <v>376825.22</v>
      </c>
      <c r="G23" s="130" t="s">
        <v>62</v>
      </c>
      <c r="H23" s="130" t="s">
        <v>62</v>
      </c>
      <c r="I23" s="130">
        <f t="shared" si="5"/>
        <v>376825.22</v>
      </c>
      <c r="J23" s="55">
        <f t="shared" si="3"/>
        <v>557974.78</v>
      </c>
      <c r="K23" s="139"/>
      <c r="L23" s="119">
        <f t="shared" si="1"/>
        <v>0</v>
      </c>
    </row>
    <row r="24" spans="1:12" ht="15" customHeight="1">
      <c r="A24" s="128" t="s">
        <v>208</v>
      </c>
      <c r="B24" s="140">
        <v>213</v>
      </c>
      <c r="C24" s="137" t="s">
        <v>203</v>
      </c>
      <c r="D24" s="130">
        <f>D23-D25</f>
        <v>787000</v>
      </c>
      <c r="E24" s="130">
        <f>216511.51+42116.17+51667.03</f>
        <v>310294.70999999996</v>
      </c>
      <c r="F24" s="130">
        <f t="shared" si="4"/>
        <v>310294.70999999996</v>
      </c>
      <c r="G24" s="130" t="s">
        <v>62</v>
      </c>
      <c r="H24" s="130" t="s">
        <v>62</v>
      </c>
      <c r="I24" s="130">
        <f t="shared" si="5"/>
        <v>310294.70999999996</v>
      </c>
      <c r="J24" s="55">
        <f t="shared" si="3"/>
        <v>476705.29000000004</v>
      </c>
      <c r="K24" s="139"/>
      <c r="L24" s="119">
        <f t="shared" si="1"/>
        <v>0</v>
      </c>
    </row>
    <row r="25" spans="1:12" ht="15" customHeight="1">
      <c r="A25" s="128" t="s">
        <v>206</v>
      </c>
      <c r="B25" s="140">
        <v>213</v>
      </c>
      <c r="C25" s="137" t="s">
        <v>203</v>
      </c>
      <c r="D25" s="130">
        <v>147800</v>
      </c>
      <c r="E25" s="130">
        <f>E23-E24</f>
        <v>66530.51000000001</v>
      </c>
      <c r="F25" s="130">
        <f t="shared" si="4"/>
        <v>66530.51000000001</v>
      </c>
      <c r="G25" s="130" t="s">
        <v>62</v>
      </c>
      <c r="H25" s="130" t="s">
        <v>62</v>
      </c>
      <c r="I25" s="130">
        <f t="shared" si="5"/>
        <v>66530.51000000001</v>
      </c>
      <c r="J25" s="55">
        <f t="shared" si="3"/>
        <v>81269.48999999999</v>
      </c>
      <c r="K25" s="139"/>
      <c r="L25" s="119">
        <f t="shared" si="1"/>
        <v>0</v>
      </c>
    </row>
    <row r="26" spans="1:12" ht="15" customHeight="1">
      <c r="A26" s="128" t="s">
        <v>209</v>
      </c>
      <c r="B26" s="136"/>
      <c r="C26" s="137" t="s">
        <v>210</v>
      </c>
      <c r="D26" s="130"/>
      <c r="E26" s="130">
        <v>0</v>
      </c>
      <c r="F26" s="130"/>
      <c r="G26" s="130"/>
      <c r="H26" s="130"/>
      <c r="I26" s="130"/>
      <c r="J26" s="55">
        <f t="shared" si="3"/>
        <v>0</v>
      </c>
      <c r="K26" s="139"/>
      <c r="L26" s="119">
        <f t="shared" si="1"/>
        <v>0</v>
      </c>
    </row>
    <row r="27" spans="1:12" ht="15" customHeight="1">
      <c r="A27" s="128" t="s">
        <v>209</v>
      </c>
      <c r="B27" s="136" t="s">
        <v>193</v>
      </c>
      <c r="C27" s="137" t="s">
        <v>210</v>
      </c>
      <c r="D27" s="130">
        <v>312800</v>
      </c>
      <c r="E27" s="130">
        <v>76459.2</v>
      </c>
      <c r="F27" s="130">
        <f t="shared" si="4"/>
        <v>76459.2</v>
      </c>
      <c r="G27" s="130" t="s">
        <v>62</v>
      </c>
      <c r="H27" s="130" t="s">
        <v>62</v>
      </c>
      <c r="I27" s="130">
        <f t="shared" si="5"/>
        <v>76459.2</v>
      </c>
      <c r="J27" s="55">
        <f t="shared" si="3"/>
        <v>236340.8</v>
      </c>
      <c r="K27" s="139"/>
      <c r="L27" s="119">
        <f t="shared" si="1"/>
        <v>0</v>
      </c>
    </row>
    <row r="28" spans="1:12" ht="15" customHeight="1">
      <c r="A28" s="128" t="s">
        <v>211</v>
      </c>
      <c r="B28" s="136" t="s">
        <v>191</v>
      </c>
      <c r="C28" s="137" t="s">
        <v>210</v>
      </c>
      <c r="D28" s="130">
        <v>94400</v>
      </c>
      <c r="E28" s="130">
        <v>23084.09</v>
      </c>
      <c r="F28" s="130">
        <f t="shared" si="4"/>
        <v>23084.09</v>
      </c>
      <c r="G28" s="130" t="s">
        <v>62</v>
      </c>
      <c r="H28" s="130" t="s">
        <v>62</v>
      </c>
      <c r="I28" s="130">
        <f t="shared" si="5"/>
        <v>23084.09</v>
      </c>
      <c r="J28" s="55">
        <f t="shared" si="3"/>
        <v>71315.91</v>
      </c>
      <c r="K28" s="139"/>
      <c r="L28" s="119">
        <f t="shared" si="1"/>
        <v>0</v>
      </c>
    </row>
    <row r="29" spans="1:12" ht="21.75" customHeight="1">
      <c r="A29" s="128" t="s">
        <v>212</v>
      </c>
      <c r="B29" s="140"/>
      <c r="C29" s="141" t="s">
        <v>213</v>
      </c>
      <c r="D29" s="130"/>
      <c r="E29" s="130"/>
      <c r="F29" s="130"/>
      <c r="G29" s="130"/>
      <c r="H29" s="130"/>
      <c r="I29" s="130"/>
      <c r="J29" s="55">
        <f t="shared" si="3"/>
        <v>0</v>
      </c>
      <c r="K29" s="139"/>
      <c r="L29" s="119">
        <f t="shared" si="1"/>
        <v>0</v>
      </c>
    </row>
    <row r="30" spans="1:12" ht="15" customHeight="1">
      <c r="A30" s="128" t="s">
        <v>214</v>
      </c>
      <c r="B30" s="140">
        <v>221</v>
      </c>
      <c r="C30" s="141" t="s">
        <v>213</v>
      </c>
      <c r="D30" s="130">
        <f>65000-5000-20000</f>
        <v>40000</v>
      </c>
      <c r="E30" s="130">
        <v>15670.05</v>
      </c>
      <c r="F30" s="130">
        <f>E30</f>
        <v>15670.05</v>
      </c>
      <c r="G30" s="130" t="s">
        <v>62</v>
      </c>
      <c r="H30" s="130" t="s">
        <v>62</v>
      </c>
      <c r="I30" s="130">
        <f>F30</f>
        <v>15670.05</v>
      </c>
      <c r="J30" s="55">
        <f t="shared" si="3"/>
        <v>24329.95</v>
      </c>
      <c r="K30" s="139"/>
      <c r="L30" s="119">
        <f t="shared" si="1"/>
        <v>0</v>
      </c>
    </row>
    <row r="31" spans="1:12" ht="15" customHeight="1">
      <c r="A31" s="128" t="s">
        <v>215</v>
      </c>
      <c r="B31" s="140">
        <v>222</v>
      </c>
      <c r="C31" s="141" t="s">
        <v>213</v>
      </c>
      <c r="D31" s="130">
        <v>0</v>
      </c>
      <c r="E31" s="130"/>
      <c r="F31" s="130">
        <f t="shared" si="4"/>
        <v>0</v>
      </c>
      <c r="G31" s="130" t="s">
        <v>62</v>
      </c>
      <c r="H31" s="130" t="s">
        <v>62</v>
      </c>
      <c r="I31" s="130">
        <f>F31</f>
        <v>0</v>
      </c>
      <c r="J31" s="55">
        <f t="shared" si="3"/>
        <v>0</v>
      </c>
      <c r="K31" s="139"/>
      <c r="L31" s="119">
        <f t="shared" si="1"/>
        <v>0</v>
      </c>
    </row>
    <row r="32" spans="1:12" ht="15" customHeight="1">
      <c r="A32" s="128" t="s">
        <v>216</v>
      </c>
      <c r="B32" s="140">
        <v>223</v>
      </c>
      <c r="C32" s="141" t="s">
        <v>213</v>
      </c>
      <c r="D32" s="130">
        <f>66100+5000+20000</f>
        <v>91100</v>
      </c>
      <c r="E32" s="130">
        <f>10096.26+864.57+61685.04</f>
        <v>72645.87</v>
      </c>
      <c r="F32" s="130">
        <f t="shared" si="4"/>
        <v>72645.87</v>
      </c>
      <c r="G32" s="130" t="s">
        <v>62</v>
      </c>
      <c r="H32" s="130" t="s">
        <v>62</v>
      </c>
      <c r="I32" s="130">
        <f t="shared" si="5"/>
        <v>72645.87</v>
      </c>
      <c r="J32" s="55">
        <f t="shared" si="3"/>
        <v>18454.130000000005</v>
      </c>
      <c r="K32" s="139"/>
      <c r="L32" s="119">
        <f t="shared" si="1"/>
        <v>0</v>
      </c>
    </row>
    <row r="33" spans="1:12" ht="15" customHeight="1">
      <c r="A33" s="128" t="s">
        <v>217</v>
      </c>
      <c r="B33" s="140">
        <v>225</v>
      </c>
      <c r="C33" s="141" t="s">
        <v>213</v>
      </c>
      <c r="D33" s="130">
        <v>72000</v>
      </c>
      <c r="E33" s="130">
        <f>1268.68+5100+14650+21942</f>
        <v>42960.68</v>
      </c>
      <c r="F33" s="130">
        <f t="shared" si="4"/>
        <v>42960.68</v>
      </c>
      <c r="G33" s="130" t="s">
        <v>62</v>
      </c>
      <c r="H33" s="130" t="s">
        <v>62</v>
      </c>
      <c r="I33" s="130">
        <f t="shared" si="5"/>
        <v>42960.68</v>
      </c>
      <c r="J33" s="55">
        <f t="shared" si="3"/>
        <v>29039.32</v>
      </c>
      <c r="K33" s="139"/>
      <c r="L33" s="119">
        <f t="shared" si="1"/>
        <v>0</v>
      </c>
    </row>
    <row r="34" spans="1:12" ht="15" customHeight="1">
      <c r="A34" s="128" t="s">
        <v>218</v>
      </c>
      <c r="B34" s="140">
        <v>226</v>
      </c>
      <c r="C34" s="141" t="s">
        <v>213</v>
      </c>
      <c r="D34" s="130">
        <v>450000</v>
      </c>
      <c r="E34" s="130">
        <f>8193.05+4461.45+5134.3+78000+1580+49456.08+36000+8577+12218</f>
        <v>203619.88</v>
      </c>
      <c r="F34" s="130">
        <f t="shared" si="4"/>
        <v>203619.88</v>
      </c>
      <c r="G34" s="130" t="s">
        <v>62</v>
      </c>
      <c r="H34" s="130" t="s">
        <v>62</v>
      </c>
      <c r="I34" s="130">
        <f>F34</f>
        <v>203619.88</v>
      </c>
      <c r="J34" s="55">
        <f>D34-I34</f>
        <v>246380.12</v>
      </c>
      <c r="K34" s="139"/>
      <c r="L34" s="119">
        <f>D34-E34-J34</f>
        <v>0</v>
      </c>
    </row>
    <row r="35" spans="1:12" ht="15" customHeight="1">
      <c r="A35" s="128" t="s">
        <v>219</v>
      </c>
      <c r="B35" s="140">
        <v>226</v>
      </c>
      <c r="C35" s="141" t="s">
        <v>220</v>
      </c>
      <c r="D35" s="130">
        <v>75200</v>
      </c>
      <c r="E35" s="130"/>
      <c r="F35" s="130">
        <f t="shared" si="4"/>
        <v>0</v>
      </c>
      <c r="G35" s="130" t="s">
        <v>62</v>
      </c>
      <c r="H35" s="130" t="s">
        <v>62</v>
      </c>
      <c r="I35" s="130">
        <f t="shared" si="5"/>
        <v>0</v>
      </c>
      <c r="J35" s="55">
        <f t="shared" si="3"/>
        <v>75200</v>
      </c>
      <c r="K35" s="139"/>
      <c r="L35" s="119">
        <f t="shared" si="1"/>
        <v>0</v>
      </c>
    </row>
    <row r="36" spans="1:12" ht="15" customHeight="1">
      <c r="A36" s="128" t="s">
        <v>221</v>
      </c>
      <c r="B36" s="140">
        <v>310</v>
      </c>
      <c r="C36" s="141" t="s">
        <v>213</v>
      </c>
      <c r="D36" s="130">
        <v>25000</v>
      </c>
      <c r="E36" s="130">
        <v>900</v>
      </c>
      <c r="F36" s="130">
        <f t="shared" si="4"/>
        <v>900</v>
      </c>
      <c r="G36" s="130" t="s">
        <v>62</v>
      </c>
      <c r="H36" s="130" t="s">
        <v>62</v>
      </c>
      <c r="I36" s="130">
        <f>F36</f>
        <v>900</v>
      </c>
      <c r="J36" s="55">
        <f t="shared" si="3"/>
        <v>24100</v>
      </c>
      <c r="K36" s="139"/>
      <c r="L36" s="119">
        <f t="shared" si="1"/>
        <v>0</v>
      </c>
    </row>
    <row r="37" spans="1:12" ht="15" customHeight="1">
      <c r="A37" s="128" t="s">
        <v>201</v>
      </c>
      <c r="B37" s="140">
        <v>340</v>
      </c>
      <c r="C37" s="141" t="s">
        <v>213</v>
      </c>
      <c r="D37" s="130">
        <v>206000</v>
      </c>
      <c r="E37" s="130">
        <f>24180.7+4477+1839+44600+8800</f>
        <v>83896.7</v>
      </c>
      <c r="F37" s="130">
        <f t="shared" si="4"/>
        <v>83896.7</v>
      </c>
      <c r="G37" s="130" t="s">
        <v>62</v>
      </c>
      <c r="H37" s="130" t="s">
        <v>62</v>
      </c>
      <c r="I37" s="130">
        <f t="shared" si="5"/>
        <v>83896.7</v>
      </c>
      <c r="J37" s="55">
        <f t="shared" si="3"/>
        <v>122103.3</v>
      </c>
      <c r="K37" s="139"/>
      <c r="L37" s="119">
        <f t="shared" si="1"/>
        <v>0</v>
      </c>
    </row>
    <row r="38" spans="1:12" ht="43.5" customHeight="1">
      <c r="A38" s="128" t="s">
        <v>222</v>
      </c>
      <c r="B38" s="140"/>
      <c r="C38" s="137" t="s">
        <v>223</v>
      </c>
      <c r="D38" s="130"/>
      <c r="E38" s="130">
        <f>E39</f>
        <v>0</v>
      </c>
      <c r="F38" s="130">
        <f t="shared" si="4"/>
        <v>0</v>
      </c>
      <c r="G38" s="130" t="s">
        <v>62</v>
      </c>
      <c r="H38" s="130" t="s">
        <v>62</v>
      </c>
      <c r="I38" s="130">
        <f t="shared" si="5"/>
        <v>0</v>
      </c>
      <c r="J38" s="55">
        <f t="shared" si="3"/>
        <v>0</v>
      </c>
      <c r="K38" s="139"/>
      <c r="L38" s="119">
        <f t="shared" si="1"/>
        <v>0</v>
      </c>
    </row>
    <row r="39" spans="1:12" ht="23.25" customHeight="1">
      <c r="A39" s="128" t="s">
        <v>224</v>
      </c>
      <c r="B39" s="140">
        <v>262</v>
      </c>
      <c r="C39" s="137" t="s">
        <v>225</v>
      </c>
      <c r="D39" s="130">
        <v>225000</v>
      </c>
      <c r="E39" s="130">
        <v>0</v>
      </c>
      <c r="F39" s="130">
        <f t="shared" si="4"/>
        <v>0</v>
      </c>
      <c r="G39" s="130" t="s">
        <v>62</v>
      </c>
      <c r="H39" s="130" t="s">
        <v>62</v>
      </c>
      <c r="I39" s="130">
        <f t="shared" si="5"/>
        <v>0</v>
      </c>
      <c r="J39" s="55">
        <f t="shared" si="3"/>
        <v>225000</v>
      </c>
      <c r="K39" s="139"/>
      <c r="L39" s="119">
        <f t="shared" si="1"/>
        <v>0</v>
      </c>
    </row>
    <row r="40" spans="1:12" ht="34.5" customHeight="1">
      <c r="A40" s="128" t="s">
        <v>226</v>
      </c>
      <c r="B40" s="140"/>
      <c r="C40" s="141" t="s">
        <v>227</v>
      </c>
      <c r="D40" s="130"/>
      <c r="E40" s="130"/>
      <c r="F40" s="130"/>
      <c r="G40" s="130"/>
      <c r="H40" s="130"/>
      <c r="I40" s="130"/>
      <c r="J40" s="55">
        <f t="shared" si="3"/>
        <v>0</v>
      </c>
      <c r="K40" s="139"/>
      <c r="L40" s="119">
        <f t="shared" si="1"/>
        <v>0</v>
      </c>
    </row>
    <row r="41" spans="1:12" ht="15" customHeight="1">
      <c r="A41" s="128" t="s">
        <v>228</v>
      </c>
      <c r="B41" s="140">
        <v>290</v>
      </c>
      <c r="C41" s="141" t="s">
        <v>229</v>
      </c>
      <c r="D41" s="130">
        <v>2400</v>
      </c>
      <c r="E41" s="130">
        <v>395</v>
      </c>
      <c r="F41" s="130">
        <f>E41</f>
        <v>395</v>
      </c>
      <c r="G41" s="130" t="s">
        <v>62</v>
      </c>
      <c r="H41" s="130" t="s">
        <v>62</v>
      </c>
      <c r="I41" s="130">
        <f>F41</f>
        <v>395</v>
      </c>
      <c r="J41" s="55">
        <f t="shared" si="3"/>
        <v>2005</v>
      </c>
      <c r="K41" s="139"/>
      <c r="L41" s="119">
        <f t="shared" si="1"/>
        <v>0</v>
      </c>
    </row>
    <row r="42" spans="1:12" ht="45" customHeight="1">
      <c r="A42" s="128" t="s">
        <v>230</v>
      </c>
      <c r="B42" s="140">
        <v>340</v>
      </c>
      <c r="C42" s="137" t="s">
        <v>231</v>
      </c>
      <c r="D42" s="130">
        <v>200</v>
      </c>
      <c r="E42" s="130">
        <v>200</v>
      </c>
      <c r="F42" s="130">
        <f>E42</f>
        <v>200</v>
      </c>
      <c r="G42" s="130" t="s">
        <v>62</v>
      </c>
      <c r="H42" s="130" t="s">
        <v>62</v>
      </c>
      <c r="I42" s="130">
        <f>F42</f>
        <v>200</v>
      </c>
      <c r="J42" s="55">
        <f t="shared" si="3"/>
        <v>0</v>
      </c>
      <c r="K42" s="139"/>
      <c r="L42" s="119">
        <f t="shared" si="1"/>
        <v>0</v>
      </c>
    </row>
    <row r="43" spans="1:12" ht="15" customHeight="1">
      <c r="A43" s="128" t="s">
        <v>232</v>
      </c>
      <c r="B43" s="140"/>
      <c r="C43" s="137" t="s">
        <v>233</v>
      </c>
      <c r="D43" s="130"/>
      <c r="E43" s="130"/>
      <c r="F43" s="130"/>
      <c r="G43" s="130"/>
      <c r="H43" s="130"/>
      <c r="I43" s="130"/>
      <c r="J43" s="55">
        <f t="shared" si="3"/>
        <v>0</v>
      </c>
      <c r="K43" s="139"/>
      <c r="L43" s="119">
        <f t="shared" si="1"/>
        <v>0</v>
      </c>
    </row>
    <row r="44" spans="1:12" ht="21" customHeight="1">
      <c r="A44" s="128" t="s">
        <v>234</v>
      </c>
      <c r="B44" s="140">
        <v>251</v>
      </c>
      <c r="C44" s="142" t="s">
        <v>235</v>
      </c>
      <c r="D44" s="143">
        <v>62800</v>
      </c>
      <c r="E44" s="143">
        <v>34800</v>
      </c>
      <c r="F44" s="130">
        <f t="shared" si="4"/>
        <v>34800</v>
      </c>
      <c r="G44" s="130" t="s">
        <v>62</v>
      </c>
      <c r="H44" s="130" t="s">
        <v>62</v>
      </c>
      <c r="I44" s="130">
        <f t="shared" si="5"/>
        <v>34800</v>
      </c>
      <c r="J44" s="55">
        <f t="shared" si="3"/>
        <v>28000</v>
      </c>
      <c r="K44" s="139"/>
      <c r="L44" s="119">
        <f t="shared" si="1"/>
        <v>0</v>
      </c>
    </row>
    <row r="45" spans="1:12" ht="37.5" customHeight="1">
      <c r="A45" s="128" t="s">
        <v>236</v>
      </c>
      <c r="B45" s="140">
        <v>251</v>
      </c>
      <c r="C45" s="142" t="s">
        <v>237</v>
      </c>
      <c r="D45" s="143">
        <f>66500+63500</f>
        <v>130000</v>
      </c>
      <c r="E45" s="143">
        <v>71300</v>
      </c>
      <c r="F45" s="130">
        <f t="shared" si="4"/>
        <v>71300</v>
      </c>
      <c r="G45" s="130" t="s">
        <v>62</v>
      </c>
      <c r="H45" s="130" t="s">
        <v>62</v>
      </c>
      <c r="I45" s="130">
        <f>F45</f>
        <v>71300</v>
      </c>
      <c r="J45" s="55">
        <f>D45-I45</f>
        <v>58700</v>
      </c>
      <c r="K45" s="139"/>
      <c r="L45" s="119">
        <f>D45-E45-J45</f>
        <v>0</v>
      </c>
    </row>
    <row r="46" spans="1:12" s="120" customFormat="1" ht="15" customHeight="1">
      <c r="A46" s="132" t="s">
        <v>197</v>
      </c>
      <c r="B46" s="144"/>
      <c r="C46" s="145" t="s">
        <v>238</v>
      </c>
      <c r="D46" s="146">
        <f>SUM(D18:D45)-D21-D22-D24-D25</f>
        <v>5821900</v>
      </c>
      <c r="E46" s="146">
        <f aca="true" t="shared" si="6" ref="E46:J46">SUM(E18:E45)-E21-E22-E24-E25</f>
        <v>2329431.54</v>
      </c>
      <c r="F46" s="146">
        <f t="shared" si="6"/>
        <v>2329431.54</v>
      </c>
      <c r="G46" s="146">
        <f t="shared" si="6"/>
        <v>0</v>
      </c>
      <c r="H46" s="146">
        <f t="shared" si="6"/>
        <v>0</v>
      </c>
      <c r="I46" s="146">
        <f t="shared" si="6"/>
        <v>2329431.54</v>
      </c>
      <c r="J46" s="146">
        <f t="shared" si="6"/>
        <v>3492468.460000001</v>
      </c>
      <c r="K46" s="146"/>
      <c r="L46" s="119">
        <f t="shared" si="1"/>
        <v>0</v>
      </c>
    </row>
    <row r="47" spans="1:12" s="120" customFormat="1" ht="15" customHeight="1">
      <c r="A47" s="132" t="s">
        <v>239</v>
      </c>
      <c r="B47" s="144">
        <v>290</v>
      </c>
      <c r="C47" s="145" t="s">
        <v>240</v>
      </c>
      <c r="D47" s="146">
        <v>50000</v>
      </c>
      <c r="E47" s="146">
        <v>0</v>
      </c>
      <c r="F47" s="124">
        <f t="shared" si="4"/>
        <v>0</v>
      </c>
      <c r="G47" s="124" t="s">
        <v>62</v>
      </c>
      <c r="H47" s="124" t="s">
        <v>62</v>
      </c>
      <c r="I47" s="124">
        <f aca="true" t="shared" si="7" ref="I47:I56">F47</f>
        <v>0</v>
      </c>
      <c r="J47" s="126">
        <f aca="true" t="shared" si="8" ref="J47:J56">D47-I47</f>
        <v>50000</v>
      </c>
      <c r="K47" s="127"/>
      <c r="L47" s="119">
        <f t="shared" si="1"/>
        <v>0</v>
      </c>
    </row>
    <row r="48" spans="1:12" s="52" customFormat="1" ht="46.5" customHeight="1">
      <c r="A48" s="128" t="s">
        <v>241</v>
      </c>
      <c r="B48" s="140">
        <v>226</v>
      </c>
      <c r="C48" s="142" t="s">
        <v>242</v>
      </c>
      <c r="D48" s="143">
        <v>30000</v>
      </c>
      <c r="E48" s="143">
        <v>0</v>
      </c>
      <c r="F48" s="130">
        <f aca="true" t="shared" si="9" ref="F48:F56">E48</f>
        <v>0</v>
      </c>
      <c r="G48" s="147" t="s">
        <v>62</v>
      </c>
      <c r="H48" s="147" t="s">
        <v>62</v>
      </c>
      <c r="I48" s="130">
        <f t="shared" si="7"/>
        <v>0</v>
      </c>
      <c r="J48" s="55">
        <f t="shared" si="8"/>
        <v>30000</v>
      </c>
      <c r="K48" s="139"/>
      <c r="L48" s="119">
        <f t="shared" si="1"/>
        <v>0</v>
      </c>
    </row>
    <row r="49" spans="1:12" s="52" customFormat="1" ht="15" customHeight="1">
      <c r="A49" s="128" t="s">
        <v>243</v>
      </c>
      <c r="B49" s="140">
        <v>226</v>
      </c>
      <c r="C49" s="142" t="s">
        <v>244</v>
      </c>
      <c r="D49" s="143">
        <f>50000+40000</f>
        <v>90000</v>
      </c>
      <c r="E49" s="143"/>
      <c r="F49" s="130">
        <f t="shared" si="9"/>
        <v>0</v>
      </c>
      <c r="G49" s="147" t="s">
        <v>62</v>
      </c>
      <c r="H49" s="147" t="s">
        <v>62</v>
      </c>
      <c r="I49" s="130">
        <f>F49</f>
        <v>0</v>
      </c>
      <c r="J49" s="55">
        <f>D49-I49</f>
        <v>90000</v>
      </c>
      <c r="K49" s="139"/>
      <c r="L49" s="119">
        <f>D49-E49-J49</f>
        <v>0</v>
      </c>
    </row>
    <row r="50" spans="1:12" s="52" customFormat="1" ht="15" customHeight="1">
      <c r="A50" s="128" t="s">
        <v>245</v>
      </c>
      <c r="B50" s="140">
        <v>226</v>
      </c>
      <c r="C50" s="142" t="s">
        <v>246</v>
      </c>
      <c r="D50" s="143">
        <f>50000+40000</f>
        <v>90000</v>
      </c>
      <c r="E50" s="143">
        <v>90000</v>
      </c>
      <c r="F50" s="130">
        <f t="shared" si="9"/>
        <v>90000</v>
      </c>
      <c r="G50" s="147" t="s">
        <v>62</v>
      </c>
      <c r="H50" s="147" t="s">
        <v>62</v>
      </c>
      <c r="I50" s="130">
        <f>F50</f>
        <v>90000</v>
      </c>
      <c r="J50" s="55">
        <f>D50-I50</f>
        <v>0</v>
      </c>
      <c r="K50" s="139"/>
      <c r="L50" s="119">
        <f>D50-E50-J50</f>
        <v>0</v>
      </c>
    </row>
    <row r="51" spans="1:12" s="52" customFormat="1" ht="15" customHeight="1">
      <c r="A51" s="128" t="s">
        <v>247</v>
      </c>
      <c r="B51" s="140">
        <v>226</v>
      </c>
      <c r="C51" s="142" t="s">
        <v>248</v>
      </c>
      <c r="D51" s="143">
        <v>30000</v>
      </c>
      <c r="E51" s="143">
        <v>26000</v>
      </c>
      <c r="F51" s="130">
        <f t="shared" si="9"/>
        <v>26000</v>
      </c>
      <c r="G51" s="147" t="s">
        <v>62</v>
      </c>
      <c r="H51" s="147" t="s">
        <v>62</v>
      </c>
      <c r="I51" s="130">
        <f t="shared" si="7"/>
        <v>26000</v>
      </c>
      <c r="J51" s="55">
        <f t="shared" si="8"/>
        <v>4000</v>
      </c>
      <c r="K51" s="139"/>
      <c r="L51" s="119">
        <f t="shared" si="1"/>
        <v>0</v>
      </c>
    </row>
    <row r="52" spans="1:12" s="52" customFormat="1" ht="16.5" customHeight="1">
      <c r="A52" s="128" t="s">
        <v>249</v>
      </c>
      <c r="B52" s="140">
        <v>290</v>
      </c>
      <c r="C52" s="137" t="s">
        <v>250</v>
      </c>
      <c r="D52" s="130">
        <f>50000-200</f>
        <v>49800</v>
      </c>
      <c r="E52" s="130">
        <f>42285.82+6628</f>
        <v>48913.82</v>
      </c>
      <c r="F52" s="130">
        <f t="shared" si="9"/>
        <v>48913.82</v>
      </c>
      <c r="G52" s="147" t="s">
        <v>62</v>
      </c>
      <c r="H52" s="147" t="s">
        <v>62</v>
      </c>
      <c r="I52" s="130">
        <f t="shared" si="7"/>
        <v>48913.82</v>
      </c>
      <c r="J52" s="55">
        <f t="shared" si="8"/>
        <v>886.1800000000003</v>
      </c>
      <c r="K52" s="139"/>
      <c r="L52" s="119">
        <f t="shared" si="1"/>
        <v>0</v>
      </c>
    </row>
    <row r="53" spans="1:12" s="52" customFormat="1" ht="27.75" customHeight="1">
      <c r="A53" s="128" t="s">
        <v>251</v>
      </c>
      <c r="B53" s="140">
        <v>290</v>
      </c>
      <c r="C53" s="137" t="s">
        <v>252</v>
      </c>
      <c r="D53" s="130">
        <f>785700-40000-63500</f>
        <v>682200</v>
      </c>
      <c r="E53" s="130">
        <f>70970+484175</f>
        <v>555145</v>
      </c>
      <c r="F53" s="130">
        <f t="shared" si="9"/>
        <v>555145</v>
      </c>
      <c r="G53" s="147" t="s">
        <v>62</v>
      </c>
      <c r="H53" s="147" t="s">
        <v>62</v>
      </c>
      <c r="I53" s="130">
        <f t="shared" si="7"/>
        <v>555145</v>
      </c>
      <c r="J53" s="55">
        <f t="shared" si="8"/>
        <v>127055</v>
      </c>
      <c r="K53" s="139"/>
      <c r="L53" s="119">
        <f t="shared" si="1"/>
        <v>0</v>
      </c>
    </row>
    <row r="54" spans="1:12" s="52" customFormat="1" ht="26.25" customHeight="1">
      <c r="A54" s="128" t="s">
        <v>253</v>
      </c>
      <c r="B54" s="140">
        <v>226</v>
      </c>
      <c r="C54" s="137" t="s">
        <v>254</v>
      </c>
      <c r="D54" s="130">
        <v>78000</v>
      </c>
      <c r="E54" s="130">
        <f>2170+46240.4+9000</f>
        <v>57410.4</v>
      </c>
      <c r="F54" s="130">
        <f t="shared" si="9"/>
        <v>57410.4</v>
      </c>
      <c r="G54" s="147" t="s">
        <v>62</v>
      </c>
      <c r="H54" s="147" t="s">
        <v>62</v>
      </c>
      <c r="I54" s="130">
        <f>F54</f>
        <v>57410.4</v>
      </c>
      <c r="J54" s="55">
        <f>D54-I54</f>
        <v>20589.6</v>
      </c>
      <c r="K54" s="139"/>
      <c r="L54" s="119">
        <f>D54-E54-J54</f>
        <v>0</v>
      </c>
    </row>
    <row r="55" spans="1:12" s="52" customFormat="1" ht="15" customHeight="1">
      <c r="A55" s="128" t="s">
        <v>255</v>
      </c>
      <c r="B55" s="140">
        <v>290</v>
      </c>
      <c r="C55" s="137" t="s">
        <v>256</v>
      </c>
      <c r="D55" s="130">
        <v>10000</v>
      </c>
      <c r="E55" s="130">
        <v>10000</v>
      </c>
      <c r="F55" s="130">
        <f t="shared" si="9"/>
        <v>10000</v>
      </c>
      <c r="G55" s="147" t="s">
        <v>62</v>
      </c>
      <c r="H55" s="147" t="s">
        <v>62</v>
      </c>
      <c r="I55" s="130">
        <f>F55</f>
        <v>10000</v>
      </c>
      <c r="J55" s="55">
        <f>D55-I55</f>
        <v>0</v>
      </c>
      <c r="K55" s="139"/>
      <c r="L55" s="119">
        <f t="shared" si="1"/>
        <v>0</v>
      </c>
    </row>
    <row r="56" spans="1:12" s="52" customFormat="1" ht="15.75" customHeight="1">
      <c r="A56" s="128" t="s">
        <v>257</v>
      </c>
      <c r="B56" s="140">
        <v>290</v>
      </c>
      <c r="C56" s="137" t="s">
        <v>258</v>
      </c>
      <c r="D56" s="130">
        <v>200</v>
      </c>
      <c r="E56" s="130">
        <v>150</v>
      </c>
      <c r="F56" s="130">
        <f t="shared" si="9"/>
        <v>150</v>
      </c>
      <c r="G56" s="147" t="s">
        <v>62</v>
      </c>
      <c r="H56" s="147" t="s">
        <v>62</v>
      </c>
      <c r="I56" s="130">
        <f t="shared" si="7"/>
        <v>150</v>
      </c>
      <c r="J56" s="55">
        <f t="shared" si="8"/>
        <v>50</v>
      </c>
      <c r="K56" s="139"/>
      <c r="L56" s="119">
        <f t="shared" si="1"/>
        <v>0</v>
      </c>
    </row>
    <row r="57" spans="1:12" s="120" customFormat="1" ht="15" customHeight="1">
      <c r="A57" s="132" t="s">
        <v>197</v>
      </c>
      <c r="B57" s="144"/>
      <c r="C57" s="148" t="s">
        <v>259</v>
      </c>
      <c r="D57" s="124">
        <f>SUM(D48:D56)</f>
        <v>1060200</v>
      </c>
      <c r="E57" s="124">
        <f aca="true" t="shared" si="10" ref="E57:J57">SUM(E48:E56)</f>
        <v>787619.2200000001</v>
      </c>
      <c r="F57" s="124">
        <f t="shared" si="10"/>
        <v>787619.2200000001</v>
      </c>
      <c r="G57" s="124">
        <f t="shared" si="10"/>
        <v>0</v>
      </c>
      <c r="H57" s="124">
        <f t="shared" si="10"/>
        <v>0</v>
      </c>
      <c r="I57" s="124">
        <f t="shared" si="10"/>
        <v>787619.2200000001</v>
      </c>
      <c r="J57" s="134">
        <f t="shared" si="10"/>
        <v>272580.78</v>
      </c>
      <c r="K57" s="135"/>
      <c r="L57" s="119">
        <f t="shared" si="1"/>
        <v>0</v>
      </c>
    </row>
    <row r="58" spans="1:12" ht="15" customHeight="1">
      <c r="A58" s="128" t="s">
        <v>260</v>
      </c>
      <c r="B58" s="140"/>
      <c r="C58" s="137" t="s">
        <v>261</v>
      </c>
      <c r="D58" s="130"/>
      <c r="E58" s="130"/>
      <c r="F58" s="130"/>
      <c r="G58" s="147" t="s">
        <v>62</v>
      </c>
      <c r="H58" s="147" t="s">
        <v>62</v>
      </c>
      <c r="I58" s="130"/>
      <c r="J58" s="138"/>
      <c r="K58" s="131"/>
      <c r="L58" s="119">
        <f t="shared" si="1"/>
        <v>0</v>
      </c>
    </row>
    <row r="59" spans="1:12" ht="15" customHeight="1">
      <c r="A59" s="128" t="s">
        <v>262</v>
      </c>
      <c r="B59" s="140">
        <v>211</v>
      </c>
      <c r="C59" s="137" t="s">
        <v>263</v>
      </c>
      <c r="D59" s="130">
        <f>250800-23000</f>
        <v>227800</v>
      </c>
      <c r="E59" s="130">
        <v>102386</v>
      </c>
      <c r="F59" s="130">
        <f aca="true" t="shared" si="11" ref="F59:F67">E59</f>
        <v>102386</v>
      </c>
      <c r="G59" s="147" t="s">
        <v>62</v>
      </c>
      <c r="H59" s="147" t="s">
        <v>62</v>
      </c>
      <c r="I59" s="130">
        <f aca="true" t="shared" si="12" ref="I59:I67">F59</f>
        <v>102386</v>
      </c>
      <c r="J59" s="55">
        <f aca="true" t="shared" si="13" ref="J59:J67">D59-I59</f>
        <v>125414</v>
      </c>
      <c r="K59" s="131"/>
      <c r="L59" s="119">
        <f t="shared" si="1"/>
        <v>0</v>
      </c>
    </row>
    <row r="60" spans="1:12" ht="15" customHeight="1">
      <c r="A60" s="128" t="s">
        <v>264</v>
      </c>
      <c r="B60" s="140">
        <v>213</v>
      </c>
      <c r="C60" s="137" t="s">
        <v>263</v>
      </c>
      <c r="D60" s="130">
        <f>75700-6900</f>
        <v>68800</v>
      </c>
      <c r="E60" s="130">
        <v>28655.6</v>
      </c>
      <c r="F60" s="130">
        <f t="shared" si="11"/>
        <v>28655.6</v>
      </c>
      <c r="G60" s="130" t="s">
        <v>62</v>
      </c>
      <c r="H60" s="130" t="s">
        <v>62</v>
      </c>
      <c r="I60" s="130">
        <f t="shared" si="12"/>
        <v>28655.6</v>
      </c>
      <c r="J60" s="55">
        <f t="shared" si="13"/>
        <v>40144.4</v>
      </c>
      <c r="K60" s="131"/>
      <c r="L60" s="119">
        <f t="shared" si="1"/>
        <v>0</v>
      </c>
    </row>
    <row r="61" spans="1:12" ht="15" customHeight="1">
      <c r="A61" s="128" t="s">
        <v>201</v>
      </c>
      <c r="B61" s="140">
        <v>340</v>
      </c>
      <c r="C61" s="137" t="s">
        <v>265</v>
      </c>
      <c r="D61" s="130"/>
      <c r="E61" s="130">
        <v>0</v>
      </c>
      <c r="F61" s="130">
        <f t="shared" si="11"/>
        <v>0</v>
      </c>
      <c r="G61" s="130" t="s">
        <v>62</v>
      </c>
      <c r="H61" s="130" t="s">
        <v>62</v>
      </c>
      <c r="I61" s="130">
        <f t="shared" si="12"/>
        <v>0</v>
      </c>
      <c r="J61" s="55">
        <f t="shared" si="13"/>
        <v>0</v>
      </c>
      <c r="K61" s="131"/>
      <c r="L61" s="119">
        <f t="shared" si="1"/>
        <v>0</v>
      </c>
    </row>
    <row r="62" spans="1:12" s="120" customFormat="1" ht="15" customHeight="1">
      <c r="A62" s="132" t="s">
        <v>266</v>
      </c>
      <c r="B62" s="144"/>
      <c r="C62" s="148" t="s">
        <v>267</v>
      </c>
      <c r="D62" s="124">
        <f>SUM(D59:D61)</f>
        <v>296600</v>
      </c>
      <c r="E62" s="124">
        <f>SUM(E59:E61)</f>
        <v>131041.6</v>
      </c>
      <c r="F62" s="124">
        <f t="shared" si="11"/>
        <v>131041.6</v>
      </c>
      <c r="G62" s="125" t="s">
        <v>62</v>
      </c>
      <c r="H62" s="125" t="s">
        <v>62</v>
      </c>
      <c r="I62" s="124">
        <f t="shared" si="12"/>
        <v>131041.6</v>
      </c>
      <c r="J62" s="134">
        <f t="shared" si="13"/>
        <v>165558.4</v>
      </c>
      <c r="K62" s="127"/>
      <c r="L62" s="119">
        <f t="shared" si="1"/>
        <v>0</v>
      </c>
    </row>
    <row r="63" spans="1:12" ht="24" customHeight="1">
      <c r="A63" s="128" t="s">
        <v>268</v>
      </c>
      <c r="B63" s="140">
        <v>225</v>
      </c>
      <c r="C63" s="137" t="s">
        <v>269</v>
      </c>
      <c r="D63" s="130">
        <v>4600</v>
      </c>
      <c r="E63" s="130">
        <v>4526</v>
      </c>
      <c r="F63" s="130">
        <f t="shared" si="11"/>
        <v>4526</v>
      </c>
      <c r="G63" s="130" t="s">
        <v>62</v>
      </c>
      <c r="H63" s="130" t="s">
        <v>62</v>
      </c>
      <c r="I63" s="130">
        <f>F63</f>
        <v>4526</v>
      </c>
      <c r="J63" s="55">
        <f>D63-I63</f>
        <v>74</v>
      </c>
      <c r="K63" s="131"/>
      <c r="L63" s="119">
        <f>D63-E63-J63</f>
        <v>0</v>
      </c>
    </row>
    <row r="64" spans="1:12" ht="24" customHeight="1">
      <c r="A64" s="128" t="s">
        <v>268</v>
      </c>
      <c r="B64" s="140">
        <v>226</v>
      </c>
      <c r="C64" s="137" t="s">
        <v>269</v>
      </c>
      <c r="D64" s="130">
        <f>10000-4600</f>
        <v>5400</v>
      </c>
      <c r="E64" s="130">
        <v>0</v>
      </c>
      <c r="F64" s="130">
        <f t="shared" si="11"/>
        <v>0</v>
      </c>
      <c r="G64" s="130" t="s">
        <v>62</v>
      </c>
      <c r="H64" s="130" t="s">
        <v>62</v>
      </c>
      <c r="I64" s="130">
        <f t="shared" si="12"/>
        <v>0</v>
      </c>
      <c r="J64" s="55">
        <f t="shared" si="13"/>
        <v>5400</v>
      </c>
      <c r="K64" s="131"/>
      <c r="L64" s="119">
        <f t="shared" si="1"/>
        <v>0</v>
      </c>
    </row>
    <row r="65" spans="1:12" ht="15" customHeight="1">
      <c r="A65" s="128"/>
      <c r="B65" s="140">
        <v>310</v>
      </c>
      <c r="C65" s="137" t="s">
        <v>269</v>
      </c>
      <c r="D65" s="130">
        <f>23600-3900</f>
        <v>19700</v>
      </c>
      <c r="E65" s="130">
        <v>0</v>
      </c>
      <c r="F65" s="130">
        <f t="shared" si="11"/>
        <v>0</v>
      </c>
      <c r="G65" s="130" t="s">
        <v>62</v>
      </c>
      <c r="H65" s="130" t="s">
        <v>62</v>
      </c>
      <c r="I65" s="130">
        <f t="shared" si="12"/>
        <v>0</v>
      </c>
      <c r="J65" s="55">
        <f t="shared" si="13"/>
        <v>19700</v>
      </c>
      <c r="K65" s="127"/>
      <c r="L65" s="119">
        <f t="shared" si="1"/>
        <v>0</v>
      </c>
    </row>
    <row r="66" spans="1:12" ht="15" customHeight="1">
      <c r="A66" s="128"/>
      <c r="B66" s="140">
        <v>340</v>
      </c>
      <c r="C66" s="137" t="s">
        <v>269</v>
      </c>
      <c r="D66" s="130">
        <v>3900</v>
      </c>
      <c r="E66" s="130">
        <v>3900</v>
      </c>
      <c r="F66" s="130">
        <f t="shared" si="11"/>
        <v>3900</v>
      </c>
      <c r="G66" s="130" t="s">
        <v>62</v>
      </c>
      <c r="H66" s="130" t="s">
        <v>62</v>
      </c>
      <c r="I66" s="130">
        <f>F66</f>
        <v>3900</v>
      </c>
      <c r="J66" s="55">
        <f>D66-I66</f>
        <v>0</v>
      </c>
      <c r="K66" s="127"/>
      <c r="L66" s="119">
        <f>D66-E66-J66</f>
        <v>0</v>
      </c>
    </row>
    <row r="67" spans="1:12" ht="15" customHeight="1">
      <c r="A67" s="128" t="s">
        <v>270</v>
      </c>
      <c r="B67" s="140">
        <v>251</v>
      </c>
      <c r="C67" s="137" t="s">
        <v>271</v>
      </c>
      <c r="D67" s="130">
        <v>372500</v>
      </c>
      <c r="E67" s="130">
        <v>186300</v>
      </c>
      <c r="F67" s="130">
        <f t="shared" si="11"/>
        <v>186300</v>
      </c>
      <c r="G67" s="130" t="s">
        <v>62</v>
      </c>
      <c r="H67" s="130" t="s">
        <v>62</v>
      </c>
      <c r="I67" s="130">
        <f t="shared" si="12"/>
        <v>186300</v>
      </c>
      <c r="J67" s="55">
        <f t="shared" si="13"/>
        <v>186200</v>
      </c>
      <c r="K67" s="131"/>
      <c r="L67" s="119">
        <f t="shared" si="1"/>
        <v>0</v>
      </c>
    </row>
    <row r="68" spans="1:12" ht="22.5" customHeight="1">
      <c r="A68" s="128" t="s">
        <v>272</v>
      </c>
      <c r="B68" s="140">
        <v>226</v>
      </c>
      <c r="C68" s="137" t="s">
        <v>273</v>
      </c>
      <c r="D68" s="130">
        <v>10000</v>
      </c>
      <c r="E68" s="130">
        <v>0</v>
      </c>
      <c r="F68" s="130">
        <f>E68</f>
        <v>0</v>
      </c>
      <c r="G68" s="130" t="s">
        <v>62</v>
      </c>
      <c r="H68" s="130" t="s">
        <v>62</v>
      </c>
      <c r="I68" s="130">
        <f>F68</f>
        <v>0</v>
      </c>
      <c r="J68" s="55">
        <f>D68-I68</f>
        <v>10000</v>
      </c>
      <c r="K68" s="131"/>
      <c r="L68" s="119">
        <f t="shared" si="1"/>
        <v>0</v>
      </c>
    </row>
    <row r="69" spans="1:12" ht="22.5" customHeight="1">
      <c r="A69" s="128" t="s">
        <v>274</v>
      </c>
      <c r="B69" s="140">
        <v>262</v>
      </c>
      <c r="C69" s="137" t="s">
        <v>275</v>
      </c>
      <c r="D69" s="130">
        <v>73980000</v>
      </c>
      <c r="E69" s="130">
        <v>68700000</v>
      </c>
      <c r="F69" s="130">
        <f>E69</f>
        <v>68700000</v>
      </c>
      <c r="G69" s="130"/>
      <c r="H69" s="130"/>
      <c r="I69" s="130">
        <f>F69</f>
        <v>68700000</v>
      </c>
      <c r="J69" s="55">
        <f>D69-I69</f>
        <v>5280000</v>
      </c>
      <c r="K69" s="131"/>
      <c r="L69" s="119">
        <f t="shared" si="1"/>
        <v>0</v>
      </c>
    </row>
    <row r="70" spans="1:12" s="120" customFormat="1" ht="15" customHeight="1">
      <c r="A70" s="132" t="s">
        <v>197</v>
      </c>
      <c r="B70" s="144"/>
      <c r="C70" s="148" t="s">
        <v>276</v>
      </c>
      <c r="D70" s="124">
        <f>SUM(D63:D69)</f>
        <v>74396100</v>
      </c>
      <c r="E70" s="124">
        <f aca="true" t="shared" si="14" ref="E70:J70">SUM(E63:E69)</f>
        <v>68894726</v>
      </c>
      <c r="F70" s="124">
        <f t="shared" si="14"/>
        <v>68894726</v>
      </c>
      <c r="G70" s="124">
        <f t="shared" si="14"/>
        <v>0</v>
      </c>
      <c r="H70" s="124">
        <f t="shared" si="14"/>
        <v>0</v>
      </c>
      <c r="I70" s="124">
        <f t="shared" si="14"/>
        <v>68894726</v>
      </c>
      <c r="J70" s="124">
        <f t="shared" si="14"/>
        <v>5501374</v>
      </c>
      <c r="K70" s="124"/>
      <c r="L70" s="119">
        <f t="shared" si="1"/>
        <v>0</v>
      </c>
    </row>
    <row r="71" spans="1:12" s="120" customFormat="1" ht="39" customHeight="1">
      <c r="A71" s="128" t="s">
        <v>277</v>
      </c>
      <c r="B71" s="140">
        <v>225</v>
      </c>
      <c r="C71" s="137" t="s">
        <v>278</v>
      </c>
      <c r="D71" s="130">
        <v>708700</v>
      </c>
      <c r="E71" s="130">
        <v>249617</v>
      </c>
      <c r="F71" s="130">
        <f>E71</f>
        <v>249617</v>
      </c>
      <c r="G71" s="130" t="s">
        <v>62</v>
      </c>
      <c r="H71" s="130" t="s">
        <v>62</v>
      </c>
      <c r="I71" s="130">
        <f>F71</f>
        <v>249617</v>
      </c>
      <c r="J71" s="55">
        <f aca="true" t="shared" si="15" ref="J71:J76">D71-I71</f>
        <v>459083</v>
      </c>
      <c r="K71" s="131"/>
      <c r="L71" s="119">
        <f>D71-E71-J71</f>
        <v>0</v>
      </c>
    </row>
    <row r="72" spans="1:12" s="120" customFormat="1" ht="39" customHeight="1">
      <c r="A72" s="128" t="s">
        <v>279</v>
      </c>
      <c r="B72" s="140">
        <v>225</v>
      </c>
      <c r="C72" s="137" t="s">
        <v>280</v>
      </c>
      <c r="D72" s="130">
        <f>724900-100</f>
        <v>724800</v>
      </c>
      <c r="E72" s="130">
        <v>724797</v>
      </c>
      <c r="F72" s="130">
        <f>E72</f>
        <v>724797</v>
      </c>
      <c r="G72" s="130" t="s">
        <v>62</v>
      </c>
      <c r="H72" s="130" t="s">
        <v>62</v>
      </c>
      <c r="I72" s="130">
        <f>F72</f>
        <v>724797</v>
      </c>
      <c r="J72" s="55">
        <f t="shared" si="15"/>
        <v>3</v>
      </c>
      <c r="K72" s="131"/>
      <c r="L72" s="119">
        <f>D72-E72-J72</f>
        <v>0</v>
      </c>
    </row>
    <row r="73" spans="1:12" s="52" customFormat="1" ht="39" customHeight="1">
      <c r="A73" s="128" t="s">
        <v>281</v>
      </c>
      <c r="B73" s="140">
        <v>226</v>
      </c>
      <c r="C73" s="137" t="s">
        <v>282</v>
      </c>
      <c r="D73" s="130">
        <v>430000</v>
      </c>
      <c r="E73" s="130">
        <v>0</v>
      </c>
      <c r="F73" s="130">
        <f>E73</f>
        <v>0</v>
      </c>
      <c r="G73" s="130" t="s">
        <v>62</v>
      </c>
      <c r="H73" s="130" t="s">
        <v>62</v>
      </c>
      <c r="I73" s="130">
        <f>F73</f>
        <v>0</v>
      </c>
      <c r="J73" s="55">
        <f t="shared" si="15"/>
        <v>430000</v>
      </c>
      <c r="K73" s="127"/>
      <c r="L73" s="119">
        <f t="shared" si="1"/>
        <v>0</v>
      </c>
    </row>
    <row r="74" spans="1:12" s="52" customFormat="1" ht="25.5" customHeight="1">
      <c r="A74" s="128" t="s">
        <v>283</v>
      </c>
      <c r="B74" s="140"/>
      <c r="C74" s="137" t="s">
        <v>284</v>
      </c>
      <c r="D74" s="130"/>
      <c r="E74" s="130"/>
      <c r="F74" s="130"/>
      <c r="G74" s="130"/>
      <c r="H74" s="130"/>
      <c r="I74" s="130"/>
      <c r="J74" s="55">
        <f t="shared" si="15"/>
        <v>0</v>
      </c>
      <c r="K74" s="127"/>
      <c r="L74" s="119">
        <f t="shared" si="1"/>
        <v>0</v>
      </c>
    </row>
    <row r="75" spans="1:12" s="52" customFormat="1" ht="24" customHeight="1">
      <c r="A75" s="128" t="s">
        <v>285</v>
      </c>
      <c r="B75" s="140">
        <v>225</v>
      </c>
      <c r="C75" s="137" t="s">
        <v>286</v>
      </c>
      <c r="D75" s="130">
        <v>0</v>
      </c>
      <c r="E75" s="130">
        <v>0</v>
      </c>
      <c r="F75" s="130">
        <f>E75</f>
        <v>0</v>
      </c>
      <c r="G75" s="130" t="s">
        <v>62</v>
      </c>
      <c r="H75" s="130" t="s">
        <v>62</v>
      </c>
      <c r="I75" s="130">
        <f>F75</f>
        <v>0</v>
      </c>
      <c r="J75" s="55">
        <f t="shared" si="15"/>
        <v>0</v>
      </c>
      <c r="K75" s="127"/>
      <c r="L75" s="119">
        <f t="shared" si="1"/>
        <v>0</v>
      </c>
    </row>
    <row r="76" spans="1:12" s="52" customFormat="1" ht="15.75" customHeight="1">
      <c r="A76" s="128" t="s">
        <v>287</v>
      </c>
      <c r="B76" s="140">
        <v>226</v>
      </c>
      <c r="C76" s="137" t="s">
        <v>286</v>
      </c>
      <c r="D76" s="130">
        <v>20000</v>
      </c>
      <c r="E76" s="130">
        <v>0</v>
      </c>
      <c r="F76" s="130">
        <f>E76</f>
        <v>0</v>
      </c>
      <c r="G76" s="130" t="s">
        <v>62</v>
      </c>
      <c r="H76" s="130" t="s">
        <v>62</v>
      </c>
      <c r="I76" s="130">
        <f>F76</f>
        <v>0</v>
      </c>
      <c r="J76" s="55">
        <f t="shared" si="15"/>
        <v>20000</v>
      </c>
      <c r="K76" s="127"/>
      <c r="L76" s="119">
        <f t="shared" si="1"/>
        <v>0</v>
      </c>
    </row>
    <row r="77" spans="1:12" s="120" customFormat="1" ht="15.75" customHeight="1">
      <c r="A77" s="132" t="s">
        <v>197</v>
      </c>
      <c r="B77" s="144"/>
      <c r="C77" s="148" t="s">
        <v>288</v>
      </c>
      <c r="D77" s="124">
        <f>SUM(D71:D76)</f>
        <v>1883500</v>
      </c>
      <c r="E77" s="124">
        <f aca="true" t="shared" si="16" ref="E77:J77">SUM(E71:E76)</f>
        <v>974414</v>
      </c>
      <c r="F77" s="124">
        <f t="shared" si="16"/>
        <v>974414</v>
      </c>
      <c r="G77" s="124">
        <f t="shared" si="16"/>
        <v>0</v>
      </c>
      <c r="H77" s="124">
        <f t="shared" si="16"/>
        <v>0</v>
      </c>
      <c r="I77" s="124">
        <f t="shared" si="16"/>
        <v>974414</v>
      </c>
      <c r="J77" s="124">
        <f t="shared" si="16"/>
        <v>909086</v>
      </c>
      <c r="K77" s="135"/>
      <c r="L77" s="119">
        <f aca="true" t="shared" si="17" ref="L77:L111">D77-E77-J77</f>
        <v>0</v>
      </c>
    </row>
    <row r="78" spans="1:12" s="120" customFormat="1" ht="37.5" customHeight="1">
      <c r="A78" s="132" t="s">
        <v>289</v>
      </c>
      <c r="B78" s="144">
        <v>225</v>
      </c>
      <c r="C78" s="148" t="s">
        <v>290</v>
      </c>
      <c r="D78" s="124">
        <v>70000</v>
      </c>
      <c r="E78" s="124">
        <v>28822.5</v>
      </c>
      <c r="F78" s="124">
        <f aca="true" t="shared" si="18" ref="F78:F83">E78</f>
        <v>28822.5</v>
      </c>
      <c r="G78" s="124" t="s">
        <v>62</v>
      </c>
      <c r="H78" s="124" t="s">
        <v>62</v>
      </c>
      <c r="I78" s="124">
        <f aca="true" t="shared" si="19" ref="I78:I83">F78</f>
        <v>28822.5</v>
      </c>
      <c r="J78" s="134">
        <f aca="true" t="shared" si="20" ref="J78:J83">D78-I78</f>
        <v>41177.5</v>
      </c>
      <c r="K78" s="127"/>
      <c r="L78" s="119">
        <f t="shared" si="17"/>
        <v>0</v>
      </c>
    </row>
    <row r="79" spans="1:12" s="52" customFormat="1" ht="26.25" customHeight="1">
      <c r="A79" s="128" t="s">
        <v>291</v>
      </c>
      <c r="B79" s="140">
        <v>310</v>
      </c>
      <c r="C79" s="137" t="s">
        <v>292</v>
      </c>
      <c r="D79" s="130">
        <v>2500200</v>
      </c>
      <c r="E79" s="130">
        <v>2500144.23</v>
      </c>
      <c r="F79" s="130">
        <f t="shared" si="18"/>
        <v>2500144.23</v>
      </c>
      <c r="G79" s="124" t="s">
        <v>62</v>
      </c>
      <c r="H79" s="124" t="s">
        <v>62</v>
      </c>
      <c r="I79" s="130">
        <f>F79</f>
        <v>2500144.23</v>
      </c>
      <c r="J79" s="55">
        <f>D79-I79</f>
        <v>55.77000000001863</v>
      </c>
      <c r="K79" s="139"/>
      <c r="L79" s="119">
        <f>D79-E79-J79</f>
        <v>0</v>
      </c>
    </row>
    <row r="80" spans="1:12" s="52" customFormat="1" ht="26.25" customHeight="1">
      <c r="A80" s="128" t="s">
        <v>293</v>
      </c>
      <c r="B80" s="140">
        <v>225</v>
      </c>
      <c r="C80" s="137" t="s">
        <v>294</v>
      </c>
      <c r="D80" s="130">
        <v>29400</v>
      </c>
      <c r="E80" s="130">
        <v>29358.4</v>
      </c>
      <c r="F80" s="130">
        <f t="shared" si="18"/>
        <v>29358.4</v>
      </c>
      <c r="G80" s="124" t="s">
        <v>62</v>
      </c>
      <c r="H80" s="124" t="s">
        <v>62</v>
      </c>
      <c r="I80" s="130">
        <f t="shared" si="19"/>
        <v>29358.4</v>
      </c>
      <c r="J80" s="55">
        <f t="shared" si="20"/>
        <v>41.599999999998545</v>
      </c>
      <c r="K80" s="139"/>
      <c r="L80" s="119">
        <f t="shared" si="17"/>
        <v>0</v>
      </c>
    </row>
    <row r="81" spans="1:12" s="52" customFormat="1" ht="26.25" customHeight="1">
      <c r="A81" s="128" t="s">
        <v>295</v>
      </c>
      <c r="B81" s="140">
        <v>310</v>
      </c>
      <c r="C81" s="137" t="s">
        <v>296</v>
      </c>
      <c r="D81" s="130">
        <v>65800</v>
      </c>
      <c r="E81" s="130">
        <v>65719.5</v>
      </c>
      <c r="F81" s="130">
        <f t="shared" si="18"/>
        <v>65719.5</v>
      </c>
      <c r="G81" s="124" t="s">
        <v>62</v>
      </c>
      <c r="H81" s="124" t="s">
        <v>62</v>
      </c>
      <c r="I81" s="130">
        <f t="shared" si="19"/>
        <v>65719.5</v>
      </c>
      <c r="J81" s="55">
        <f t="shared" si="20"/>
        <v>80.5</v>
      </c>
      <c r="K81" s="139"/>
      <c r="L81" s="119">
        <f>D81-E81-J81</f>
        <v>0</v>
      </c>
    </row>
    <row r="82" spans="1:12" s="52" customFormat="1" ht="26.25" customHeight="1">
      <c r="A82" s="128" t="s">
        <v>295</v>
      </c>
      <c r="B82" s="140">
        <v>340</v>
      </c>
      <c r="C82" s="137" t="s">
        <v>296</v>
      </c>
      <c r="D82" s="130">
        <v>5100</v>
      </c>
      <c r="E82" s="130">
        <v>5053.35</v>
      </c>
      <c r="F82" s="130">
        <f t="shared" si="18"/>
        <v>5053.35</v>
      </c>
      <c r="G82" s="124" t="s">
        <v>62</v>
      </c>
      <c r="H82" s="124" t="s">
        <v>62</v>
      </c>
      <c r="I82" s="130">
        <f t="shared" si="19"/>
        <v>5053.35</v>
      </c>
      <c r="J82" s="55">
        <f t="shared" si="20"/>
        <v>46.649999999999636</v>
      </c>
      <c r="K82" s="139"/>
      <c r="L82" s="119">
        <f t="shared" si="17"/>
        <v>0</v>
      </c>
    </row>
    <row r="83" spans="1:12" s="120" customFormat="1" ht="25.5" customHeight="1">
      <c r="A83" s="128" t="s">
        <v>297</v>
      </c>
      <c r="B83" s="140">
        <v>290</v>
      </c>
      <c r="C83" s="137" t="s">
        <v>298</v>
      </c>
      <c r="D83" s="130">
        <v>52600</v>
      </c>
      <c r="E83" s="130">
        <v>14307</v>
      </c>
      <c r="F83" s="130">
        <f t="shared" si="18"/>
        <v>14307</v>
      </c>
      <c r="G83" s="124" t="s">
        <v>62</v>
      </c>
      <c r="H83" s="124" t="s">
        <v>62</v>
      </c>
      <c r="I83" s="130">
        <f t="shared" si="19"/>
        <v>14307</v>
      </c>
      <c r="J83" s="55">
        <f t="shared" si="20"/>
        <v>38293</v>
      </c>
      <c r="K83" s="135"/>
      <c r="L83" s="119">
        <f t="shared" si="17"/>
        <v>0</v>
      </c>
    </row>
    <row r="84" spans="1:12" s="120" customFormat="1" ht="15.75" customHeight="1">
      <c r="A84" s="132" t="s">
        <v>299</v>
      </c>
      <c r="B84" s="144"/>
      <c r="C84" s="148" t="s">
        <v>300</v>
      </c>
      <c r="D84" s="124">
        <f>SUM(D79:D83)</f>
        <v>2653100</v>
      </c>
      <c r="E84" s="124">
        <f aca="true" t="shared" si="21" ref="E84:J84">SUM(E79:E83)</f>
        <v>2614582.48</v>
      </c>
      <c r="F84" s="124">
        <f t="shared" si="21"/>
        <v>2614582.48</v>
      </c>
      <c r="G84" s="124">
        <f t="shared" si="21"/>
        <v>0</v>
      </c>
      <c r="H84" s="124">
        <f t="shared" si="21"/>
        <v>0</v>
      </c>
      <c r="I84" s="124">
        <f t="shared" si="21"/>
        <v>2614582.48</v>
      </c>
      <c r="J84" s="124">
        <f t="shared" si="21"/>
        <v>38517.52000000002</v>
      </c>
      <c r="K84" s="124"/>
      <c r="L84" s="119">
        <f t="shared" si="17"/>
        <v>0</v>
      </c>
    </row>
    <row r="85" spans="1:12" s="120" customFormat="1" ht="24.75" customHeight="1">
      <c r="A85" s="128" t="s">
        <v>301</v>
      </c>
      <c r="B85" s="140">
        <v>225</v>
      </c>
      <c r="C85" s="137" t="s">
        <v>302</v>
      </c>
      <c r="D85" s="130">
        <v>40000</v>
      </c>
      <c r="E85" s="130">
        <v>0</v>
      </c>
      <c r="F85" s="130">
        <f>E85</f>
        <v>0</v>
      </c>
      <c r="G85" s="147" t="s">
        <v>62</v>
      </c>
      <c r="H85" s="147" t="s">
        <v>62</v>
      </c>
      <c r="I85" s="130">
        <f aca="true" t="shared" si="22" ref="I85:I100">F85</f>
        <v>0</v>
      </c>
      <c r="J85" s="55">
        <f aca="true" t="shared" si="23" ref="J85:J100">D85-I85</f>
        <v>40000</v>
      </c>
      <c r="K85" s="127"/>
      <c r="L85" s="119">
        <f t="shared" si="17"/>
        <v>0</v>
      </c>
    </row>
    <row r="86" spans="1:12" ht="24" customHeight="1">
      <c r="A86" s="128" t="s">
        <v>303</v>
      </c>
      <c r="B86" s="140">
        <v>225</v>
      </c>
      <c r="C86" s="137" t="s">
        <v>304</v>
      </c>
      <c r="D86" s="130">
        <f>80000</f>
        <v>80000</v>
      </c>
      <c r="E86" s="130">
        <v>79965</v>
      </c>
      <c r="F86" s="130">
        <f>E86</f>
        <v>79965</v>
      </c>
      <c r="G86" s="147" t="s">
        <v>62</v>
      </c>
      <c r="H86" s="147" t="s">
        <v>62</v>
      </c>
      <c r="I86" s="130">
        <f t="shared" si="22"/>
        <v>79965</v>
      </c>
      <c r="J86" s="55">
        <f t="shared" si="23"/>
        <v>35</v>
      </c>
      <c r="K86" s="139"/>
      <c r="L86" s="119">
        <f>D86-E86-J86</f>
        <v>0</v>
      </c>
    </row>
    <row r="87" spans="1:12" ht="24" customHeight="1">
      <c r="A87" s="128" t="s">
        <v>305</v>
      </c>
      <c r="B87" s="140">
        <v>225</v>
      </c>
      <c r="C87" s="137" t="s">
        <v>306</v>
      </c>
      <c r="D87" s="130">
        <f>50000</f>
        <v>50000</v>
      </c>
      <c r="E87" s="130">
        <v>0</v>
      </c>
      <c r="F87" s="130">
        <f>E87</f>
        <v>0</v>
      </c>
      <c r="G87" s="147" t="s">
        <v>62</v>
      </c>
      <c r="H87" s="147" t="s">
        <v>62</v>
      </c>
      <c r="I87" s="130">
        <f t="shared" si="22"/>
        <v>0</v>
      </c>
      <c r="J87" s="55">
        <f t="shared" si="23"/>
        <v>50000</v>
      </c>
      <c r="K87" s="139"/>
      <c r="L87" s="119">
        <f t="shared" si="17"/>
        <v>0</v>
      </c>
    </row>
    <row r="88" spans="1:12" ht="15" customHeight="1">
      <c r="A88" s="128" t="s">
        <v>307</v>
      </c>
      <c r="B88" s="140">
        <v>223</v>
      </c>
      <c r="C88" s="137" t="s">
        <v>308</v>
      </c>
      <c r="D88" s="130">
        <v>1174600</v>
      </c>
      <c r="E88" s="130">
        <v>631365.4</v>
      </c>
      <c r="F88" s="130">
        <f aca="true" t="shared" si="24" ref="F88:F100">E88</f>
        <v>631365.4</v>
      </c>
      <c r="G88" s="147" t="s">
        <v>62</v>
      </c>
      <c r="H88" s="147" t="s">
        <v>62</v>
      </c>
      <c r="I88" s="130">
        <f t="shared" si="22"/>
        <v>631365.4</v>
      </c>
      <c r="J88" s="55">
        <f t="shared" si="23"/>
        <v>543234.6</v>
      </c>
      <c r="K88" s="139"/>
      <c r="L88" s="119">
        <f t="shared" si="17"/>
        <v>0</v>
      </c>
    </row>
    <row r="89" spans="1:12" ht="15" customHeight="1">
      <c r="A89" s="128" t="s">
        <v>309</v>
      </c>
      <c r="B89" s="140">
        <v>225</v>
      </c>
      <c r="C89" s="137" t="s">
        <v>310</v>
      </c>
      <c r="D89" s="130">
        <v>50000</v>
      </c>
      <c r="E89" s="130">
        <v>0</v>
      </c>
      <c r="F89" s="130">
        <f t="shared" si="24"/>
        <v>0</v>
      </c>
      <c r="G89" s="147" t="s">
        <v>62</v>
      </c>
      <c r="H89" s="147" t="s">
        <v>62</v>
      </c>
      <c r="I89" s="130">
        <f t="shared" si="22"/>
        <v>0</v>
      </c>
      <c r="J89" s="55">
        <f t="shared" si="23"/>
        <v>50000</v>
      </c>
      <c r="K89" s="139"/>
      <c r="L89" s="119">
        <f>D89-E89-J89</f>
        <v>0</v>
      </c>
    </row>
    <row r="90" spans="1:12" ht="15" customHeight="1">
      <c r="A90" s="128" t="s">
        <v>311</v>
      </c>
      <c r="B90" s="140">
        <v>225</v>
      </c>
      <c r="C90" s="137" t="s">
        <v>310</v>
      </c>
      <c r="D90" s="130">
        <v>50000</v>
      </c>
      <c r="E90" s="130">
        <v>0</v>
      </c>
      <c r="F90" s="130">
        <f t="shared" si="24"/>
        <v>0</v>
      </c>
      <c r="G90" s="147" t="s">
        <v>62</v>
      </c>
      <c r="H90" s="147" t="s">
        <v>62</v>
      </c>
      <c r="I90" s="130">
        <f t="shared" si="22"/>
        <v>0</v>
      </c>
      <c r="J90" s="55">
        <f t="shared" si="23"/>
        <v>50000</v>
      </c>
      <c r="K90" s="139"/>
      <c r="L90" s="119">
        <f t="shared" si="17"/>
        <v>0</v>
      </c>
    </row>
    <row r="91" spans="1:12" ht="15" customHeight="1">
      <c r="A91" s="128" t="s">
        <v>312</v>
      </c>
      <c r="B91" s="140">
        <v>225</v>
      </c>
      <c r="C91" s="137" t="s">
        <v>313</v>
      </c>
      <c r="D91" s="130">
        <v>19900</v>
      </c>
      <c r="E91" s="130">
        <v>19832</v>
      </c>
      <c r="F91" s="130">
        <f t="shared" si="24"/>
        <v>19832</v>
      </c>
      <c r="G91" s="147" t="s">
        <v>62</v>
      </c>
      <c r="H91" s="147" t="s">
        <v>62</v>
      </c>
      <c r="I91" s="130">
        <f>F91</f>
        <v>19832</v>
      </c>
      <c r="J91" s="56">
        <f>D91-I91</f>
        <v>68</v>
      </c>
      <c r="K91" s="139"/>
      <c r="L91" s="119">
        <f>D91-E91-J91</f>
        <v>0</v>
      </c>
    </row>
    <row r="92" spans="1:12" ht="15" customHeight="1">
      <c r="A92" s="128" t="s">
        <v>312</v>
      </c>
      <c r="B92" s="140">
        <v>226</v>
      </c>
      <c r="C92" s="137" t="s">
        <v>313</v>
      </c>
      <c r="D92" s="130">
        <f>25000-19900</f>
        <v>5100</v>
      </c>
      <c r="E92" s="130">
        <v>0</v>
      </c>
      <c r="F92" s="130">
        <f t="shared" si="24"/>
        <v>0</v>
      </c>
      <c r="G92" s="147" t="s">
        <v>62</v>
      </c>
      <c r="H92" s="147" t="s">
        <v>62</v>
      </c>
      <c r="I92" s="130">
        <f t="shared" si="22"/>
        <v>0</v>
      </c>
      <c r="J92" s="56">
        <f t="shared" si="23"/>
        <v>5100</v>
      </c>
      <c r="K92" s="139"/>
      <c r="L92" s="119">
        <f t="shared" si="17"/>
        <v>0</v>
      </c>
    </row>
    <row r="93" spans="1:12" ht="23.25" customHeight="1">
      <c r="A93" s="128" t="s">
        <v>314</v>
      </c>
      <c r="B93" s="140">
        <v>310</v>
      </c>
      <c r="C93" s="137" t="s">
        <v>313</v>
      </c>
      <c r="D93" s="130">
        <v>6600</v>
      </c>
      <c r="E93" s="130">
        <v>6509</v>
      </c>
      <c r="F93" s="130">
        <f t="shared" si="24"/>
        <v>6509</v>
      </c>
      <c r="G93" s="147" t="s">
        <v>62</v>
      </c>
      <c r="H93" s="147" t="s">
        <v>62</v>
      </c>
      <c r="I93" s="130">
        <f t="shared" si="22"/>
        <v>6509</v>
      </c>
      <c r="J93" s="55">
        <f t="shared" si="23"/>
        <v>91</v>
      </c>
      <c r="K93" s="131"/>
      <c r="L93" s="119">
        <f>D93-E93-J93</f>
        <v>0</v>
      </c>
    </row>
    <row r="94" spans="1:12" ht="23.25" customHeight="1">
      <c r="A94" s="128" t="s">
        <v>314</v>
      </c>
      <c r="B94" s="140">
        <v>340</v>
      </c>
      <c r="C94" s="137" t="s">
        <v>313</v>
      </c>
      <c r="D94" s="130">
        <f>20000-6600</f>
        <v>13400</v>
      </c>
      <c r="E94" s="130">
        <v>0</v>
      </c>
      <c r="F94" s="130">
        <f t="shared" si="24"/>
        <v>0</v>
      </c>
      <c r="G94" s="147" t="s">
        <v>62</v>
      </c>
      <c r="H94" s="147" t="s">
        <v>62</v>
      </c>
      <c r="I94" s="130">
        <f t="shared" si="22"/>
        <v>0</v>
      </c>
      <c r="J94" s="55">
        <f t="shared" si="23"/>
        <v>13400</v>
      </c>
      <c r="K94" s="131"/>
      <c r="L94" s="119">
        <f t="shared" si="17"/>
        <v>0</v>
      </c>
    </row>
    <row r="95" spans="1:12" ht="23.25" customHeight="1">
      <c r="A95" s="128" t="s">
        <v>315</v>
      </c>
      <c r="B95" s="140">
        <v>225</v>
      </c>
      <c r="C95" s="137" t="s">
        <v>316</v>
      </c>
      <c r="D95" s="130">
        <v>50000</v>
      </c>
      <c r="E95" s="130">
        <v>0</v>
      </c>
      <c r="F95" s="130">
        <f t="shared" si="24"/>
        <v>0</v>
      </c>
      <c r="G95" s="147" t="s">
        <v>62</v>
      </c>
      <c r="H95" s="147" t="s">
        <v>62</v>
      </c>
      <c r="I95" s="130">
        <f t="shared" si="22"/>
        <v>0</v>
      </c>
      <c r="J95" s="55">
        <f t="shared" si="23"/>
        <v>50000</v>
      </c>
      <c r="K95" s="131"/>
      <c r="L95" s="119">
        <f t="shared" si="17"/>
        <v>0</v>
      </c>
    </row>
    <row r="96" spans="1:12" ht="36" customHeight="1">
      <c r="A96" s="128" t="s">
        <v>317</v>
      </c>
      <c r="B96" s="140">
        <v>223</v>
      </c>
      <c r="C96" s="137" t="s">
        <v>318</v>
      </c>
      <c r="D96" s="130">
        <v>10000</v>
      </c>
      <c r="E96" s="130">
        <v>0</v>
      </c>
      <c r="F96" s="130">
        <f t="shared" si="24"/>
        <v>0</v>
      </c>
      <c r="G96" s="147" t="s">
        <v>62</v>
      </c>
      <c r="H96" s="147" t="s">
        <v>62</v>
      </c>
      <c r="I96" s="130">
        <f t="shared" si="22"/>
        <v>0</v>
      </c>
      <c r="J96" s="55">
        <f t="shared" si="23"/>
        <v>10000</v>
      </c>
      <c r="K96" s="131"/>
      <c r="L96" s="119">
        <f t="shared" si="17"/>
        <v>0</v>
      </c>
    </row>
    <row r="97" spans="1:12" ht="38.25" customHeight="1">
      <c r="A97" s="128" t="s">
        <v>317</v>
      </c>
      <c r="B97" s="140">
        <v>225</v>
      </c>
      <c r="C97" s="137" t="s">
        <v>318</v>
      </c>
      <c r="D97" s="130">
        <f>180000+1000</f>
        <v>181000</v>
      </c>
      <c r="E97" s="130">
        <f>81200+99721.79</f>
        <v>180921.78999999998</v>
      </c>
      <c r="F97" s="130">
        <f t="shared" si="24"/>
        <v>180921.78999999998</v>
      </c>
      <c r="G97" s="147" t="s">
        <v>62</v>
      </c>
      <c r="H97" s="147" t="s">
        <v>62</v>
      </c>
      <c r="I97" s="130">
        <f t="shared" si="22"/>
        <v>180921.78999999998</v>
      </c>
      <c r="J97" s="55">
        <f t="shared" si="23"/>
        <v>78.21000000002095</v>
      </c>
      <c r="K97" s="131"/>
      <c r="L97" s="119">
        <f t="shared" si="17"/>
        <v>0</v>
      </c>
    </row>
    <row r="98" spans="1:12" ht="27.75" customHeight="1">
      <c r="A98" s="128" t="s">
        <v>319</v>
      </c>
      <c r="B98" s="140">
        <v>225</v>
      </c>
      <c r="C98" s="137" t="s">
        <v>320</v>
      </c>
      <c r="D98" s="130">
        <f>30000-1000</f>
        <v>29000</v>
      </c>
      <c r="E98" s="130">
        <v>20400</v>
      </c>
      <c r="F98" s="130">
        <f>E98</f>
        <v>20400</v>
      </c>
      <c r="G98" s="147" t="s">
        <v>62</v>
      </c>
      <c r="H98" s="147" t="s">
        <v>62</v>
      </c>
      <c r="I98" s="130">
        <f t="shared" si="22"/>
        <v>20400</v>
      </c>
      <c r="J98" s="55">
        <f t="shared" si="23"/>
        <v>8600</v>
      </c>
      <c r="K98" s="131"/>
      <c r="L98" s="119">
        <f t="shared" si="17"/>
        <v>0</v>
      </c>
    </row>
    <row r="99" spans="1:12" ht="24.75" customHeight="1">
      <c r="A99" s="128" t="s">
        <v>319</v>
      </c>
      <c r="B99" s="140">
        <v>226</v>
      </c>
      <c r="C99" s="137" t="s">
        <v>320</v>
      </c>
      <c r="D99" s="130">
        <v>60000</v>
      </c>
      <c r="E99" s="130"/>
      <c r="F99" s="130">
        <f t="shared" si="24"/>
        <v>0</v>
      </c>
      <c r="G99" s="147" t="s">
        <v>62</v>
      </c>
      <c r="H99" s="147" t="s">
        <v>62</v>
      </c>
      <c r="I99" s="130">
        <f t="shared" si="22"/>
        <v>0</v>
      </c>
      <c r="J99" s="55">
        <f t="shared" si="23"/>
        <v>60000</v>
      </c>
      <c r="K99" s="131"/>
      <c r="L99" s="119">
        <f t="shared" si="17"/>
        <v>0</v>
      </c>
    </row>
    <row r="100" spans="1:12" ht="22.5" customHeight="1">
      <c r="A100" s="128" t="s">
        <v>321</v>
      </c>
      <c r="B100" s="140">
        <v>224</v>
      </c>
      <c r="C100" s="137" t="s">
        <v>322</v>
      </c>
      <c r="D100" s="130">
        <v>35900</v>
      </c>
      <c r="E100" s="130">
        <v>16140</v>
      </c>
      <c r="F100" s="130">
        <f t="shared" si="24"/>
        <v>16140</v>
      </c>
      <c r="G100" s="147" t="s">
        <v>62</v>
      </c>
      <c r="H100" s="147" t="s">
        <v>62</v>
      </c>
      <c r="I100" s="130">
        <f t="shared" si="22"/>
        <v>16140</v>
      </c>
      <c r="J100" s="55">
        <f t="shared" si="23"/>
        <v>19760</v>
      </c>
      <c r="K100" s="131"/>
      <c r="L100" s="119">
        <f t="shared" si="17"/>
        <v>0</v>
      </c>
    </row>
    <row r="101" spans="1:12" s="120" customFormat="1" ht="15" customHeight="1">
      <c r="A101" s="132" t="s">
        <v>197</v>
      </c>
      <c r="B101" s="144"/>
      <c r="C101" s="148" t="s">
        <v>323</v>
      </c>
      <c r="D101" s="124">
        <f aca="true" t="shared" si="25" ref="D101:J101">SUM(D85:D100)</f>
        <v>1855500</v>
      </c>
      <c r="E101" s="124">
        <f t="shared" si="25"/>
        <v>955133.19</v>
      </c>
      <c r="F101" s="124">
        <f t="shared" si="25"/>
        <v>955133.19</v>
      </c>
      <c r="G101" s="124">
        <f t="shared" si="25"/>
        <v>0</v>
      </c>
      <c r="H101" s="124">
        <f t="shared" si="25"/>
        <v>0</v>
      </c>
      <c r="I101" s="124">
        <f t="shared" si="25"/>
        <v>955133.19</v>
      </c>
      <c r="J101" s="134">
        <f t="shared" si="25"/>
        <v>900366.81</v>
      </c>
      <c r="K101" s="135"/>
      <c r="L101" s="119">
        <f t="shared" si="17"/>
        <v>0</v>
      </c>
    </row>
    <row r="102" spans="1:12" s="120" customFormat="1" ht="25.5" customHeight="1">
      <c r="A102" s="132" t="s">
        <v>324</v>
      </c>
      <c r="B102" s="144"/>
      <c r="C102" s="148"/>
      <c r="D102" s="124"/>
      <c r="E102" s="124"/>
      <c r="F102" s="124"/>
      <c r="G102" s="124"/>
      <c r="H102" s="124"/>
      <c r="I102" s="124"/>
      <c r="J102" s="126"/>
      <c r="K102" s="135"/>
      <c r="L102" s="119">
        <f t="shared" si="17"/>
        <v>0</v>
      </c>
    </row>
    <row r="103" spans="1:13" s="120" customFormat="1" ht="25.5" customHeight="1">
      <c r="A103" s="128" t="s">
        <v>325</v>
      </c>
      <c r="B103" s="140">
        <v>241</v>
      </c>
      <c r="C103" s="137" t="s">
        <v>326</v>
      </c>
      <c r="D103" s="130">
        <v>2409100</v>
      </c>
      <c r="E103" s="130">
        <v>872604.66</v>
      </c>
      <c r="F103" s="130">
        <f>E103</f>
        <v>872604.66</v>
      </c>
      <c r="G103" s="130" t="s">
        <v>62</v>
      </c>
      <c r="H103" s="130" t="s">
        <v>62</v>
      </c>
      <c r="I103" s="130">
        <f>F103</f>
        <v>872604.66</v>
      </c>
      <c r="J103" s="138">
        <f>D103-I103</f>
        <v>1536495.3399999999</v>
      </c>
      <c r="K103" s="135"/>
      <c r="L103" s="119">
        <f t="shared" si="17"/>
        <v>0</v>
      </c>
      <c r="M103" s="149">
        <f>E103+E105</f>
        <v>1349239.12</v>
      </c>
    </row>
    <row r="104" spans="1:12" s="120" customFormat="1" ht="21.75" customHeight="1">
      <c r="A104" s="128" t="s">
        <v>327</v>
      </c>
      <c r="B104" s="140">
        <v>226</v>
      </c>
      <c r="C104" s="137" t="s">
        <v>328</v>
      </c>
      <c r="D104" s="130">
        <v>210400</v>
      </c>
      <c r="E104" s="130">
        <v>105185.26</v>
      </c>
      <c r="F104" s="130">
        <f aca="true" t="shared" si="26" ref="F104:F109">E104</f>
        <v>105185.26</v>
      </c>
      <c r="G104" s="130" t="s">
        <v>62</v>
      </c>
      <c r="H104" s="130" t="s">
        <v>62</v>
      </c>
      <c r="I104" s="130">
        <f>F104</f>
        <v>105185.26</v>
      </c>
      <c r="J104" s="138">
        <f>D104-I104</f>
        <v>105214.74</v>
      </c>
      <c r="K104" s="135"/>
      <c r="L104" s="119">
        <f t="shared" si="17"/>
        <v>0</v>
      </c>
    </row>
    <row r="105" spans="1:13" s="120" customFormat="1" ht="19.5" customHeight="1">
      <c r="A105" s="128" t="s">
        <v>329</v>
      </c>
      <c r="B105" s="140">
        <v>241</v>
      </c>
      <c r="C105" s="137" t="s">
        <v>330</v>
      </c>
      <c r="D105" s="130">
        <v>988700</v>
      </c>
      <c r="E105" s="130">
        <v>476634.46</v>
      </c>
      <c r="F105" s="130">
        <f t="shared" si="26"/>
        <v>476634.46</v>
      </c>
      <c r="G105" s="130" t="s">
        <v>62</v>
      </c>
      <c r="H105" s="130" t="s">
        <v>62</v>
      </c>
      <c r="I105" s="130">
        <f>F105</f>
        <v>476634.46</v>
      </c>
      <c r="J105" s="138">
        <f>D105-I105</f>
        <v>512065.54</v>
      </c>
      <c r="K105" s="139"/>
      <c r="L105" s="119">
        <f t="shared" si="17"/>
        <v>0</v>
      </c>
      <c r="M105" s="149"/>
    </row>
    <row r="106" spans="1:13" s="120" customFormat="1" ht="15" customHeight="1">
      <c r="A106" s="132" t="s">
        <v>197</v>
      </c>
      <c r="B106" s="144"/>
      <c r="C106" s="148" t="s">
        <v>331</v>
      </c>
      <c r="D106" s="124">
        <f aca="true" t="shared" si="27" ref="D106:J106">SUM(D103:D105)</f>
        <v>3608200</v>
      </c>
      <c r="E106" s="124">
        <f t="shared" si="27"/>
        <v>1454424.38</v>
      </c>
      <c r="F106" s="124">
        <f t="shared" si="27"/>
        <v>1454424.38</v>
      </c>
      <c r="G106" s="124">
        <f t="shared" si="27"/>
        <v>0</v>
      </c>
      <c r="H106" s="124">
        <f t="shared" si="27"/>
        <v>0</v>
      </c>
      <c r="I106" s="124">
        <f t="shared" si="27"/>
        <v>1454424.38</v>
      </c>
      <c r="J106" s="124">
        <f t="shared" si="27"/>
        <v>2153775.62</v>
      </c>
      <c r="K106" s="124"/>
      <c r="L106" s="119">
        <f t="shared" si="17"/>
        <v>0</v>
      </c>
      <c r="M106" s="149"/>
    </row>
    <row r="107" spans="1:12" s="120" customFormat="1" ht="68.25" customHeight="1">
      <c r="A107" s="132" t="s">
        <v>332</v>
      </c>
      <c r="B107" s="144">
        <v>263</v>
      </c>
      <c r="C107" s="148" t="s">
        <v>333</v>
      </c>
      <c r="D107" s="124">
        <v>120000</v>
      </c>
      <c r="E107" s="124">
        <v>21444.7</v>
      </c>
      <c r="F107" s="124">
        <f t="shared" si="26"/>
        <v>21444.7</v>
      </c>
      <c r="G107" s="124" t="s">
        <v>62</v>
      </c>
      <c r="H107" s="124" t="s">
        <v>62</v>
      </c>
      <c r="I107" s="124">
        <f>F107</f>
        <v>21444.7</v>
      </c>
      <c r="J107" s="126">
        <f>D107-I107</f>
        <v>98555.3</v>
      </c>
      <c r="K107" s="127"/>
      <c r="L107" s="119">
        <f t="shared" si="17"/>
        <v>0</v>
      </c>
    </row>
    <row r="108" spans="1:12" s="120" customFormat="1" ht="24" customHeight="1">
      <c r="A108" s="132" t="s">
        <v>334</v>
      </c>
      <c r="B108" s="140">
        <v>226</v>
      </c>
      <c r="C108" s="137" t="s">
        <v>335</v>
      </c>
      <c r="D108" s="130">
        <f>25000-18000</f>
        <v>7000</v>
      </c>
      <c r="E108" s="124"/>
      <c r="F108" s="124">
        <f t="shared" si="26"/>
        <v>0</v>
      </c>
      <c r="G108" s="124" t="s">
        <v>62</v>
      </c>
      <c r="H108" s="124" t="s">
        <v>62</v>
      </c>
      <c r="I108" s="124">
        <f>F108</f>
        <v>0</v>
      </c>
      <c r="J108" s="138">
        <f>D108-I108</f>
        <v>7000</v>
      </c>
      <c r="K108" s="127"/>
      <c r="L108" s="119">
        <f t="shared" si="17"/>
        <v>0</v>
      </c>
    </row>
    <row r="109" spans="1:12" s="120" customFormat="1" ht="24" customHeight="1">
      <c r="A109" s="132"/>
      <c r="B109" s="140">
        <v>340</v>
      </c>
      <c r="C109" s="137" t="s">
        <v>335</v>
      </c>
      <c r="D109" s="130">
        <v>18000</v>
      </c>
      <c r="E109" s="130">
        <v>18000</v>
      </c>
      <c r="F109" s="130">
        <f t="shared" si="26"/>
        <v>18000</v>
      </c>
      <c r="G109" s="130" t="s">
        <v>62</v>
      </c>
      <c r="H109" s="130" t="s">
        <v>62</v>
      </c>
      <c r="I109" s="130">
        <f>F109</f>
        <v>18000</v>
      </c>
      <c r="J109" s="138">
        <f>D109-I109</f>
        <v>0</v>
      </c>
      <c r="K109" s="127"/>
      <c r="L109" s="119">
        <f t="shared" si="17"/>
        <v>0</v>
      </c>
    </row>
    <row r="110" spans="1:12" s="120" customFormat="1" ht="24" customHeight="1">
      <c r="A110" s="132"/>
      <c r="B110" s="144"/>
      <c r="C110" s="148" t="s">
        <v>336</v>
      </c>
      <c r="D110" s="124">
        <f>D109+D108</f>
        <v>25000</v>
      </c>
      <c r="E110" s="124">
        <f aca="true" t="shared" si="28" ref="E110:J110">E109+E108</f>
        <v>18000</v>
      </c>
      <c r="F110" s="124">
        <f t="shared" si="28"/>
        <v>18000</v>
      </c>
      <c r="G110" s="124">
        <f t="shared" si="28"/>
        <v>0</v>
      </c>
      <c r="H110" s="124">
        <f t="shared" si="28"/>
        <v>0</v>
      </c>
      <c r="I110" s="124">
        <f t="shared" si="28"/>
        <v>18000</v>
      </c>
      <c r="J110" s="124">
        <f t="shared" si="28"/>
        <v>7000</v>
      </c>
      <c r="K110" s="127"/>
      <c r="L110" s="119">
        <f t="shared" si="17"/>
        <v>0</v>
      </c>
    </row>
    <row r="111" spans="1:12" ht="11.25" customHeight="1">
      <c r="A111" s="128"/>
      <c r="B111" s="150"/>
      <c r="C111" s="151"/>
      <c r="D111" s="152"/>
      <c r="E111" s="152"/>
      <c r="F111" s="152"/>
      <c r="G111" s="152"/>
      <c r="H111" s="152"/>
      <c r="I111" s="152"/>
      <c r="J111" s="153"/>
      <c r="K111" s="154"/>
      <c r="L111" s="119">
        <f t="shared" si="17"/>
        <v>0</v>
      </c>
    </row>
    <row r="112" spans="1:12" ht="27" customHeight="1">
      <c r="A112" s="155"/>
      <c r="B112" s="156">
        <v>450</v>
      </c>
      <c r="C112" s="157" t="s">
        <v>184</v>
      </c>
      <c r="D112" s="158" t="s">
        <v>184</v>
      </c>
      <c r="E112" s="158" t="s">
        <v>184</v>
      </c>
      <c r="F112" s="158"/>
      <c r="G112" s="159"/>
      <c r="H112" s="159"/>
      <c r="I112" s="158"/>
      <c r="J112" s="160"/>
      <c r="K112" s="161" t="s">
        <v>184</v>
      </c>
      <c r="L112" s="119"/>
    </row>
    <row r="113" spans="1:11" ht="12.75">
      <c r="A113" s="162" t="s">
        <v>337</v>
      </c>
      <c r="B113" s="163"/>
      <c r="C113" s="164"/>
      <c r="D113" s="165"/>
      <c r="E113" s="165"/>
      <c r="F113" s="165"/>
      <c r="G113" s="165"/>
      <c r="H113" s="165"/>
      <c r="I113" s="165"/>
      <c r="J113" s="165"/>
      <c r="K113" s="166"/>
    </row>
    <row r="114" spans="4:11" ht="12.75">
      <c r="D114" s="45"/>
      <c r="E114" s="45"/>
      <c r="F114" s="45"/>
      <c r="G114" s="45"/>
      <c r="H114" s="45"/>
      <c r="I114" s="45"/>
      <c r="K114" s="45"/>
    </row>
    <row r="115" spans="4:11" ht="12.75">
      <c r="D115" s="45">
        <f>15269700+3225100+70900+73980000+90000-100+130000+75200+30000-32900</f>
        <v>92837900</v>
      </c>
      <c r="E115" s="45">
        <v>78634851.04</v>
      </c>
      <c r="F115" s="45">
        <f>E115</f>
        <v>78634851.04</v>
      </c>
      <c r="G115" s="45">
        <v>15287384.04</v>
      </c>
      <c r="H115" s="45">
        <v>15287384.04</v>
      </c>
      <c r="I115" s="45">
        <f>E115</f>
        <v>78634851.04</v>
      </c>
      <c r="J115" s="45">
        <f>D115-E115</f>
        <v>14203048.959999993</v>
      </c>
      <c r="K115" s="45"/>
    </row>
    <row r="116" spans="4:11" ht="12.75">
      <c r="D116" s="45">
        <f>D10-D115</f>
        <v>0</v>
      </c>
      <c r="E116" s="45">
        <f>E10-E115</f>
        <v>0</v>
      </c>
      <c r="F116" s="45">
        <f>F10-F115</f>
        <v>0</v>
      </c>
      <c r="G116" s="45"/>
      <c r="H116" s="45"/>
      <c r="I116" s="45">
        <f>I10-I115</f>
        <v>0</v>
      </c>
      <c r="J116" s="45">
        <f>J10-J115</f>
        <v>0</v>
      </c>
      <c r="K116" s="45">
        <f>K10-K115</f>
        <v>0</v>
      </c>
    </row>
    <row r="117" spans="4:11" ht="12.75">
      <c r="D117" s="45"/>
      <c r="E117" s="45"/>
      <c r="F117" s="45"/>
      <c r="G117" s="45"/>
      <c r="H117" s="45"/>
      <c r="I117" s="45"/>
      <c r="K117" s="45"/>
    </row>
    <row r="118" spans="4:11" ht="12.75">
      <c r="D118" s="45"/>
      <c r="E118" s="45"/>
      <c r="F118" s="45"/>
      <c r="G118" s="45"/>
      <c r="H118" s="45"/>
      <c r="I118" s="45"/>
      <c r="K118" s="45"/>
    </row>
    <row r="119" spans="4:11" ht="12.75">
      <c r="D119" s="45"/>
      <c r="E119" s="45"/>
      <c r="F119" s="45"/>
      <c r="G119" s="45"/>
      <c r="H119" s="45"/>
      <c r="I119" s="45"/>
      <c r="K119" s="45"/>
    </row>
    <row r="120" spans="4:11" ht="12.75">
      <c r="D120" s="45"/>
      <c r="E120" s="45"/>
      <c r="F120" s="45"/>
      <c r="G120" s="45"/>
      <c r="H120" s="45"/>
      <c r="I120" s="45"/>
      <c r="K120" s="45"/>
    </row>
    <row r="121" spans="4:11" ht="12.75">
      <c r="D121" s="45"/>
      <c r="E121" s="45"/>
      <c r="F121" s="45"/>
      <c r="G121" s="45"/>
      <c r="H121" s="45"/>
      <c r="I121" s="45"/>
      <c r="K121" s="45"/>
    </row>
    <row r="122" spans="4:11" ht="12.75">
      <c r="D122" s="45"/>
      <c r="E122" s="45"/>
      <c r="F122" s="45"/>
      <c r="G122" s="45"/>
      <c r="H122" s="45"/>
      <c r="I122" s="45"/>
      <c r="K122" s="45"/>
    </row>
    <row r="123" spans="4:11" ht="12.75">
      <c r="D123" s="45"/>
      <c r="E123" s="45"/>
      <c r="F123" s="45"/>
      <c r="G123" s="45"/>
      <c r="H123" s="45"/>
      <c r="I123" s="45"/>
      <c r="K123" s="45"/>
    </row>
    <row r="124" spans="4:11" ht="12.75">
      <c r="D124" s="45"/>
      <c r="E124" s="45"/>
      <c r="F124" s="45"/>
      <c r="G124" s="45"/>
      <c r="H124" s="45"/>
      <c r="I124" s="45"/>
      <c r="K124" s="45"/>
    </row>
    <row r="125" spans="4:11" ht="12.75">
      <c r="D125" s="45"/>
      <c r="E125" s="45"/>
      <c r="F125" s="45"/>
      <c r="G125" s="45"/>
      <c r="H125" s="45"/>
      <c r="I125" s="45"/>
      <c r="K125" s="45"/>
    </row>
    <row r="126" spans="4:11" ht="12.75">
      <c r="D126" s="45"/>
      <c r="E126" s="45"/>
      <c r="F126" s="45"/>
      <c r="G126" s="45"/>
      <c r="H126" s="45"/>
      <c r="I126" s="45"/>
      <c r="K126" s="45"/>
    </row>
    <row r="127" spans="4:11" ht="12.75">
      <c r="D127" s="45"/>
      <c r="E127" s="45"/>
      <c r="F127" s="45"/>
      <c r="G127" s="45"/>
      <c r="H127" s="45"/>
      <c r="I127" s="45"/>
      <c r="K127" s="45"/>
    </row>
    <row r="128" spans="4:11" ht="12.75">
      <c r="D128" s="45"/>
      <c r="E128" s="45"/>
      <c r="F128" s="45"/>
      <c r="G128" s="45"/>
      <c r="H128" s="45"/>
      <c r="I128" s="45"/>
      <c r="K128" s="45"/>
    </row>
    <row r="129" spans="4:11" ht="12.75">
      <c r="D129" s="45"/>
      <c r="E129" s="45"/>
      <c r="F129" s="45"/>
      <c r="G129" s="45"/>
      <c r="H129" s="45"/>
      <c r="I129" s="45"/>
      <c r="K129" s="45"/>
    </row>
    <row r="130" spans="4:11" ht="12.75">
      <c r="D130" s="45"/>
      <c r="E130" s="45"/>
      <c r="F130" s="45"/>
      <c r="G130" s="45"/>
      <c r="H130" s="45"/>
      <c r="I130" s="45"/>
      <c r="K130" s="45"/>
    </row>
    <row r="131" spans="4:11" ht="12.75">
      <c r="D131" s="45"/>
      <c r="E131" s="45"/>
      <c r="F131" s="45"/>
      <c r="G131" s="45"/>
      <c r="H131" s="45"/>
      <c r="I131" s="45"/>
      <c r="K131" s="45"/>
    </row>
    <row r="132" spans="4:11" ht="12.75">
      <c r="D132" s="45"/>
      <c r="E132" s="45"/>
      <c r="F132" s="45"/>
      <c r="G132" s="45"/>
      <c r="H132" s="45"/>
      <c r="I132" s="45"/>
      <c r="K132" s="45"/>
    </row>
    <row r="133" spans="4:11" ht="12.75">
      <c r="D133" s="45"/>
      <c r="E133" s="45"/>
      <c r="F133" s="45"/>
      <c r="G133" s="45"/>
      <c r="H133" s="45"/>
      <c r="I133" s="45"/>
      <c r="K133" s="45"/>
    </row>
    <row r="134" spans="4:11" ht="12.75">
      <c r="D134" s="45"/>
      <c r="E134" s="45"/>
      <c r="F134" s="45"/>
      <c r="G134" s="45"/>
      <c r="H134" s="45"/>
      <c r="I134" s="45"/>
      <c r="K134" s="45"/>
    </row>
    <row r="135" spans="4:11" ht="12.75">
      <c r="D135" s="45"/>
      <c r="E135" s="45"/>
      <c r="F135" s="45"/>
      <c r="G135" s="45"/>
      <c r="H135" s="45"/>
      <c r="I135" s="45"/>
      <c r="K135" s="45"/>
    </row>
    <row r="136" spans="4:11" ht="12.75">
      <c r="D136" s="45"/>
      <c r="E136" s="45"/>
      <c r="F136" s="45"/>
      <c r="G136" s="45"/>
      <c r="H136" s="45"/>
      <c r="I136" s="45"/>
      <c r="K136" s="45"/>
    </row>
    <row r="137" spans="4:11" ht="12.75">
      <c r="D137" s="45"/>
      <c r="E137" s="45"/>
      <c r="F137" s="45"/>
      <c r="G137" s="45"/>
      <c r="H137" s="45"/>
      <c r="I137" s="45"/>
      <c r="K137" s="45"/>
    </row>
    <row r="138" spans="4:11" ht="12.75">
      <c r="D138" s="45"/>
      <c r="E138" s="45"/>
      <c r="F138" s="45"/>
      <c r="G138" s="45"/>
      <c r="H138" s="45"/>
      <c r="I138" s="45"/>
      <c r="K138" s="45"/>
    </row>
    <row r="139" spans="4:11" ht="12.75">
      <c r="D139" s="45"/>
      <c r="E139" s="45"/>
      <c r="F139" s="45"/>
      <c r="G139" s="45"/>
      <c r="H139" s="45"/>
      <c r="I139" s="45"/>
      <c r="K139" s="45"/>
    </row>
    <row r="140" spans="4:11" ht="12.75">
      <c r="D140" s="45"/>
      <c r="E140" s="45"/>
      <c r="F140" s="45"/>
      <c r="G140" s="45"/>
      <c r="H140" s="45"/>
      <c r="I140" s="45"/>
      <c r="K140" s="45"/>
    </row>
    <row r="141" spans="4:11" ht="12.75">
      <c r="D141" s="45"/>
      <c r="E141" s="45"/>
      <c r="F141" s="45"/>
      <c r="G141" s="45"/>
      <c r="H141" s="45"/>
      <c r="I141" s="45"/>
      <c r="K141" s="45"/>
    </row>
    <row r="142" spans="4:11" ht="12.75">
      <c r="D142" s="45"/>
      <c r="E142" s="45"/>
      <c r="F142" s="45"/>
      <c r="G142" s="45"/>
      <c r="H142" s="45"/>
      <c r="I142" s="45"/>
      <c r="K142" s="45"/>
    </row>
    <row r="143" spans="4:11" ht="12.75">
      <c r="D143" s="45"/>
      <c r="E143" s="45"/>
      <c r="F143" s="45"/>
      <c r="G143" s="45"/>
      <c r="H143" s="45"/>
      <c r="I143" s="45"/>
      <c r="K143" s="45"/>
    </row>
    <row r="144" spans="4:11" ht="12.75">
      <c r="D144" s="45"/>
      <c r="E144" s="45"/>
      <c r="F144" s="45"/>
      <c r="G144" s="45"/>
      <c r="H144" s="45"/>
      <c r="I144" s="45"/>
      <c r="K144" s="45"/>
    </row>
    <row r="145" spans="4:11" ht="12.75">
      <c r="D145" s="45"/>
      <c r="E145" s="45"/>
      <c r="F145" s="45"/>
      <c r="G145" s="45"/>
      <c r="H145" s="45"/>
      <c r="I145" s="45"/>
      <c r="K145" s="45"/>
    </row>
    <row r="146" spans="4:11" ht="12.75">
      <c r="D146" s="45"/>
      <c r="E146" s="45"/>
      <c r="F146" s="45"/>
      <c r="G146" s="45"/>
      <c r="H146" s="45"/>
      <c r="I146" s="45"/>
      <c r="K146" s="45"/>
    </row>
    <row r="147" spans="4:11" ht="12.75">
      <c r="D147" s="45"/>
      <c r="E147" s="45"/>
      <c r="F147" s="45"/>
      <c r="G147" s="45"/>
      <c r="H147" s="45"/>
      <c r="I147" s="45"/>
      <c r="K147" s="45"/>
    </row>
    <row r="148" spans="4:11" ht="12.75">
      <c r="D148" s="45"/>
      <c r="E148" s="45"/>
      <c r="F148" s="45"/>
      <c r="G148" s="45"/>
      <c r="H148" s="45"/>
      <c r="I148" s="45"/>
      <c r="K148" s="45"/>
    </row>
    <row r="149" spans="4:11" ht="12.75">
      <c r="D149" s="45"/>
      <c r="E149" s="45"/>
      <c r="F149" s="45"/>
      <c r="G149" s="45"/>
      <c r="H149" s="45"/>
      <c r="I149" s="45"/>
      <c r="K149" s="45"/>
    </row>
    <row r="150" spans="4:11" ht="12.75">
      <c r="D150" s="45"/>
      <c r="E150" s="45"/>
      <c r="F150" s="45"/>
      <c r="G150" s="45"/>
      <c r="H150" s="45"/>
      <c r="I150" s="45"/>
      <c r="K150" s="45"/>
    </row>
    <row r="151" spans="4:11" ht="12.75">
      <c r="D151" s="45"/>
      <c r="E151" s="45"/>
      <c r="F151" s="45"/>
      <c r="G151" s="45"/>
      <c r="H151" s="45"/>
      <c r="I151" s="45"/>
      <c r="K151" s="45"/>
    </row>
    <row r="152" spans="4:11" ht="12.75">
      <c r="D152" s="45"/>
      <c r="E152" s="45"/>
      <c r="F152" s="45"/>
      <c r="G152" s="45"/>
      <c r="H152" s="45"/>
      <c r="I152" s="45"/>
      <c r="K152" s="45"/>
    </row>
    <row r="153" spans="4:11" ht="12.75">
      <c r="D153" s="45"/>
      <c r="E153" s="45"/>
      <c r="F153" s="45"/>
      <c r="G153" s="45"/>
      <c r="H153" s="45"/>
      <c r="I153" s="45"/>
      <c r="K153" s="45"/>
    </row>
    <row r="154" spans="4:11" ht="12.75">
      <c r="D154" s="45"/>
      <c r="E154" s="45"/>
      <c r="F154" s="45"/>
      <c r="G154" s="45"/>
      <c r="H154" s="45"/>
      <c r="I154" s="45"/>
      <c r="K154" s="45"/>
    </row>
    <row r="155" spans="4:11" ht="12.75">
      <c r="D155" s="45"/>
      <c r="E155" s="45"/>
      <c r="F155" s="45"/>
      <c r="G155" s="45"/>
      <c r="H155" s="45"/>
      <c r="I155" s="45"/>
      <c r="K155" s="45"/>
    </row>
    <row r="156" spans="4:11" ht="12.75">
      <c r="D156" s="45"/>
      <c r="E156" s="45"/>
      <c r="F156" s="45"/>
      <c r="G156" s="45"/>
      <c r="H156" s="45"/>
      <c r="I156" s="45"/>
      <c r="K156" s="45"/>
    </row>
    <row r="157" spans="4:11" ht="12.75">
      <c r="D157" s="45"/>
      <c r="E157" s="45"/>
      <c r="F157" s="45"/>
      <c r="G157" s="45"/>
      <c r="H157" s="45"/>
      <c r="I157" s="45"/>
      <c r="K157" s="45"/>
    </row>
    <row r="158" spans="4:11" ht="12.75">
      <c r="D158" s="45"/>
      <c r="E158" s="45"/>
      <c r="F158" s="45"/>
      <c r="G158" s="45"/>
      <c r="H158" s="45"/>
      <c r="I158" s="45"/>
      <c r="K158" s="45"/>
    </row>
    <row r="159" spans="4:11" ht="12.75">
      <c r="D159" s="45"/>
      <c r="E159" s="45"/>
      <c r="F159" s="45"/>
      <c r="G159" s="45"/>
      <c r="H159" s="45"/>
      <c r="I159" s="45"/>
      <c r="K159" s="45"/>
    </row>
    <row r="160" spans="4:11" ht="12.75">
      <c r="D160" s="45"/>
      <c r="E160" s="45"/>
      <c r="F160" s="45"/>
      <c r="G160" s="45"/>
      <c r="H160" s="45"/>
      <c r="I160" s="45"/>
      <c r="K160" s="45"/>
    </row>
    <row r="161" spans="4:11" ht="12.75">
      <c r="D161" s="45"/>
      <c r="E161" s="45"/>
      <c r="F161" s="45"/>
      <c r="G161" s="45"/>
      <c r="H161" s="45"/>
      <c r="I161" s="45"/>
      <c r="K161" s="45"/>
    </row>
    <row r="162" spans="4:11" ht="12.75">
      <c r="D162" s="45"/>
      <c r="E162" s="45"/>
      <c r="F162" s="45"/>
      <c r="G162" s="45"/>
      <c r="H162" s="45"/>
      <c r="I162" s="45"/>
      <c r="K162" s="45"/>
    </row>
    <row r="163" spans="4:11" ht="12.75">
      <c r="D163" s="45"/>
      <c r="E163" s="45"/>
      <c r="F163" s="45"/>
      <c r="G163" s="45"/>
      <c r="H163" s="45"/>
      <c r="I163" s="45"/>
      <c r="K163" s="45"/>
    </row>
    <row r="164" spans="4:11" ht="12.75">
      <c r="D164" s="45"/>
      <c r="E164" s="45"/>
      <c r="F164" s="45"/>
      <c r="G164" s="45"/>
      <c r="H164" s="45"/>
      <c r="I164" s="45"/>
      <c r="K164" s="45"/>
    </row>
    <row r="165" spans="4:11" ht="12.75">
      <c r="D165" s="45"/>
      <c r="E165" s="45"/>
      <c r="F165" s="45"/>
      <c r="G165" s="45"/>
      <c r="H165" s="45"/>
      <c r="I165" s="45"/>
      <c r="K165" s="45"/>
    </row>
    <row r="166" spans="4:11" ht="12.75">
      <c r="D166" s="45"/>
      <c r="E166" s="45"/>
      <c r="F166" s="45"/>
      <c r="G166" s="45"/>
      <c r="H166" s="45"/>
      <c r="I166" s="45"/>
      <c r="K166" s="45"/>
    </row>
    <row r="167" spans="4:11" ht="12.75">
      <c r="D167" s="45"/>
      <c r="E167" s="45"/>
      <c r="F167" s="45"/>
      <c r="G167" s="45"/>
      <c r="H167" s="45"/>
      <c r="I167" s="45"/>
      <c r="K167" s="45"/>
    </row>
    <row r="168" spans="4:11" ht="12.75">
      <c r="D168" s="45"/>
      <c r="E168" s="45"/>
      <c r="F168" s="45"/>
      <c r="G168" s="45"/>
      <c r="H168" s="45"/>
      <c r="I168" s="45"/>
      <c r="K168" s="45"/>
    </row>
    <row r="169" spans="4:11" ht="12.75">
      <c r="D169" s="45"/>
      <c r="E169" s="45"/>
      <c r="F169" s="45"/>
      <c r="G169" s="45"/>
      <c r="H169" s="45"/>
      <c r="I169" s="45"/>
      <c r="K169" s="45"/>
    </row>
    <row r="170" spans="4:11" ht="12.75">
      <c r="D170" s="45"/>
      <c r="E170" s="45"/>
      <c r="F170" s="45"/>
      <c r="G170" s="45"/>
      <c r="H170" s="45"/>
      <c r="I170" s="45"/>
      <c r="K170" s="45"/>
    </row>
    <row r="171" spans="4:11" ht="12.75">
      <c r="D171" s="45"/>
      <c r="E171" s="45"/>
      <c r="F171" s="45"/>
      <c r="G171" s="45"/>
      <c r="H171" s="45"/>
      <c r="I171" s="45"/>
      <c r="K171" s="45"/>
    </row>
    <row r="172" spans="4:11" ht="12.75">
      <c r="D172" s="45"/>
      <c r="E172" s="45"/>
      <c r="F172" s="45"/>
      <c r="G172" s="45"/>
      <c r="H172" s="45"/>
      <c r="I172" s="45"/>
      <c r="K172" s="45"/>
    </row>
    <row r="173" spans="4:11" ht="12.75">
      <c r="D173" s="45"/>
      <c r="E173" s="45"/>
      <c r="F173" s="45"/>
      <c r="G173" s="45"/>
      <c r="H173" s="45"/>
      <c r="I173" s="45"/>
      <c r="K173" s="45"/>
    </row>
    <row r="174" spans="4:11" ht="12.75">
      <c r="D174" s="45"/>
      <c r="E174" s="45"/>
      <c r="F174" s="45"/>
      <c r="G174" s="45"/>
      <c r="H174" s="45"/>
      <c r="I174" s="45"/>
      <c r="K174" s="45"/>
    </row>
    <row r="175" spans="4:11" ht="12.75">
      <c r="D175" s="45"/>
      <c r="E175" s="45"/>
      <c r="F175" s="45"/>
      <c r="G175" s="45"/>
      <c r="H175" s="45"/>
      <c r="I175" s="45"/>
      <c r="K175" s="45"/>
    </row>
    <row r="176" spans="4:11" ht="12.75">
      <c r="D176" s="45"/>
      <c r="E176" s="45"/>
      <c r="F176" s="45"/>
      <c r="G176" s="45"/>
      <c r="H176" s="45"/>
      <c r="I176" s="45"/>
      <c r="K176" s="45"/>
    </row>
    <row r="177" spans="4:11" ht="12.75">
      <c r="D177" s="45"/>
      <c r="E177" s="45"/>
      <c r="F177" s="45"/>
      <c r="G177" s="45"/>
      <c r="H177" s="45"/>
      <c r="I177" s="45"/>
      <c r="K177" s="45"/>
    </row>
    <row r="178" spans="4:11" ht="12.75">
      <c r="D178" s="45"/>
      <c r="E178" s="45"/>
      <c r="F178" s="45"/>
      <c r="G178" s="45"/>
      <c r="H178" s="45"/>
      <c r="I178" s="45"/>
      <c r="K178" s="45"/>
    </row>
    <row r="179" spans="4:11" ht="12.75">
      <c r="D179" s="45"/>
      <c r="E179" s="45"/>
      <c r="F179" s="45"/>
      <c r="G179" s="45"/>
      <c r="H179" s="45"/>
      <c r="I179" s="45"/>
      <c r="K179" s="45"/>
    </row>
    <row r="180" spans="4:11" ht="12.75">
      <c r="D180" s="45"/>
      <c r="E180" s="45"/>
      <c r="F180" s="45"/>
      <c r="G180" s="45"/>
      <c r="H180" s="45"/>
      <c r="I180" s="45"/>
      <c r="K180" s="45"/>
    </row>
    <row r="181" spans="4:11" ht="12.75">
      <c r="D181" s="45"/>
      <c r="E181" s="45"/>
      <c r="F181" s="45"/>
      <c r="G181" s="45"/>
      <c r="H181" s="45"/>
      <c r="I181" s="45"/>
      <c r="K181" s="45"/>
    </row>
    <row r="182" spans="4:11" ht="12.75">
      <c r="D182" s="45"/>
      <c r="E182" s="45"/>
      <c r="F182" s="45"/>
      <c r="G182" s="45"/>
      <c r="H182" s="45"/>
      <c r="I182" s="45"/>
      <c r="K182" s="45"/>
    </row>
    <row r="183" spans="4:11" ht="12.75">
      <c r="D183" s="45"/>
      <c r="E183" s="45"/>
      <c r="F183" s="45"/>
      <c r="G183" s="45"/>
      <c r="H183" s="45"/>
      <c r="I183" s="45"/>
      <c r="K183" s="45"/>
    </row>
    <row r="184" spans="4:11" ht="12.75">
      <c r="D184" s="45"/>
      <c r="E184" s="45"/>
      <c r="F184" s="45"/>
      <c r="G184" s="45"/>
      <c r="H184" s="45"/>
      <c r="I184" s="45"/>
      <c r="K184" s="45"/>
    </row>
    <row r="185" spans="4:11" ht="12.75">
      <c r="D185" s="45"/>
      <c r="E185" s="45"/>
      <c r="F185" s="45"/>
      <c r="G185" s="45"/>
      <c r="H185" s="45"/>
      <c r="I185" s="45"/>
      <c r="K185" s="45"/>
    </row>
    <row r="186" spans="4:11" ht="12.75">
      <c r="D186" s="45"/>
      <c r="E186" s="45"/>
      <c r="F186" s="45"/>
      <c r="G186" s="45"/>
      <c r="H186" s="45"/>
      <c r="I186" s="45"/>
      <c r="K186" s="45"/>
    </row>
    <row r="187" spans="4:11" ht="12.75">
      <c r="D187" s="45"/>
      <c r="E187" s="45"/>
      <c r="F187" s="45"/>
      <c r="G187" s="45"/>
      <c r="H187" s="45"/>
      <c r="I187" s="45"/>
      <c r="K187" s="45"/>
    </row>
    <row r="188" spans="4:11" ht="12.75">
      <c r="D188" s="45"/>
      <c r="E188" s="45"/>
      <c r="F188" s="45"/>
      <c r="G188" s="45"/>
      <c r="H188" s="45"/>
      <c r="I188" s="45"/>
      <c r="K188" s="45"/>
    </row>
    <row r="189" spans="4:11" ht="12.75">
      <c r="D189" s="45"/>
      <c r="E189" s="45"/>
      <c r="F189" s="45"/>
      <c r="G189" s="45"/>
      <c r="H189" s="45"/>
      <c r="I189" s="45"/>
      <c r="K189" s="45"/>
    </row>
    <row r="190" spans="4:11" ht="12.75">
      <c r="D190" s="45"/>
      <c r="E190" s="45"/>
      <c r="F190" s="45"/>
      <c r="G190" s="45"/>
      <c r="H190" s="45"/>
      <c r="I190" s="45"/>
      <c r="K190" s="45"/>
    </row>
    <row r="191" spans="4:11" ht="12.75">
      <c r="D191" s="45"/>
      <c r="E191" s="45"/>
      <c r="F191" s="45"/>
      <c r="G191" s="45"/>
      <c r="H191" s="45"/>
      <c r="I191" s="45"/>
      <c r="K191" s="45"/>
    </row>
    <row r="192" spans="4:11" ht="12.75">
      <c r="D192" s="45"/>
      <c r="E192" s="45"/>
      <c r="F192" s="45"/>
      <c r="G192" s="45"/>
      <c r="H192" s="45"/>
      <c r="I192" s="45"/>
      <c r="K192" s="45"/>
    </row>
    <row r="193" spans="4:11" ht="12.75">
      <c r="D193" s="45"/>
      <c r="E193" s="45"/>
      <c r="F193" s="45"/>
      <c r="G193" s="45"/>
      <c r="H193" s="45"/>
      <c r="I193" s="45"/>
      <c r="K193" s="45"/>
    </row>
    <row r="194" spans="4:11" ht="12.75">
      <c r="D194" s="45"/>
      <c r="E194" s="45"/>
      <c r="F194" s="45"/>
      <c r="G194" s="45"/>
      <c r="H194" s="45"/>
      <c r="I194" s="45"/>
      <c r="K194" s="45"/>
    </row>
    <row r="195" spans="4:11" ht="12.75">
      <c r="D195" s="45"/>
      <c r="E195" s="45"/>
      <c r="F195" s="45"/>
      <c r="G195" s="45"/>
      <c r="H195" s="45"/>
      <c r="I195" s="45"/>
      <c r="K195" s="45"/>
    </row>
    <row r="196" spans="4:11" ht="12.75">
      <c r="D196" s="45"/>
      <c r="E196" s="45"/>
      <c r="F196" s="45"/>
      <c r="G196" s="45"/>
      <c r="H196" s="45"/>
      <c r="I196" s="45"/>
      <c r="K196" s="45"/>
    </row>
    <row r="197" spans="4:11" ht="12.75">
      <c r="D197" s="45"/>
      <c r="E197" s="45"/>
      <c r="F197" s="45"/>
      <c r="G197" s="45"/>
      <c r="H197" s="45"/>
      <c r="I197" s="45"/>
      <c r="K197" s="45"/>
    </row>
    <row r="198" spans="4:11" ht="12.75">
      <c r="D198" s="45"/>
      <c r="E198" s="45"/>
      <c r="F198" s="45"/>
      <c r="G198" s="45"/>
      <c r="H198" s="45"/>
      <c r="I198" s="45"/>
      <c r="K198" s="45"/>
    </row>
    <row r="199" spans="4:11" ht="12.75">
      <c r="D199" s="45"/>
      <c r="E199" s="45"/>
      <c r="F199" s="45"/>
      <c r="G199" s="45"/>
      <c r="H199" s="45"/>
      <c r="I199" s="45"/>
      <c r="K199" s="45"/>
    </row>
    <row r="200" spans="4:11" ht="12.75">
      <c r="D200" s="45"/>
      <c r="E200" s="45"/>
      <c r="F200" s="45"/>
      <c r="G200" s="45"/>
      <c r="H200" s="45"/>
      <c r="I200" s="45"/>
      <c r="K200" s="45"/>
    </row>
    <row r="201" spans="4:11" ht="12.75">
      <c r="D201" s="45"/>
      <c r="E201" s="45"/>
      <c r="F201" s="45"/>
      <c r="G201" s="45"/>
      <c r="H201" s="45"/>
      <c r="I201" s="45"/>
      <c r="K201" s="45"/>
    </row>
    <row r="202" spans="4:11" ht="12.75">
      <c r="D202" s="45"/>
      <c r="E202" s="45"/>
      <c r="F202" s="45"/>
      <c r="G202" s="45"/>
      <c r="H202" s="45"/>
      <c r="I202" s="45"/>
      <c r="K202" s="45"/>
    </row>
    <row r="203" spans="4:11" ht="12.75">
      <c r="D203" s="45"/>
      <c r="E203" s="45"/>
      <c r="F203" s="45"/>
      <c r="G203" s="45"/>
      <c r="H203" s="45"/>
      <c r="I203" s="45"/>
      <c r="K203" s="45"/>
    </row>
    <row r="204" spans="4:11" ht="12.75">
      <c r="D204" s="45"/>
      <c r="E204" s="45"/>
      <c r="F204" s="45"/>
      <c r="G204" s="45"/>
      <c r="H204" s="45"/>
      <c r="I204" s="45"/>
      <c r="K204" s="45"/>
    </row>
    <row r="205" spans="4:11" ht="12.75">
      <c r="D205" s="45"/>
      <c r="E205" s="45"/>
      <c r="F205" s="45"/>
      <c r="G205" s="45"/>
      <c r="H205" s="45"/>
      <c r="I205" s="45"/>
      <c r="K205" s="45"/>
    </row>
    <row r="206" spans="4:11" ht="12.75">
      <c r="D206" s="45"/>
      <c r="E206" s="45"/>
      <c r="F206" s="45"/>
      <c r="G206" s="45"/>
      <c r="H206" s="45"/>
      <c r="I206" s="45"/>
      <c r="K206" s="45"/>
    </row>
    <row r="207" spans="4:11" ht="12.75">
      <c r="D207" s="45"/>
      <c r="E207" s="45"/>
      <c r="F207" s="45"/>
      <c r="G207" s="45"/>
      <c r="H207" s="45"/>
      <c r="I207" s="45"/>
      <c r="K207" s="45"/>
    </row>
    <row r="208" spans="4:11" ht="12.75">
      <c r="D208" s="45"/>
      <c r="E208" s="45"/>
      <c r="F208" s="45"/>
      <c r="G208" s="45"/>
      <c r="H208" s="45"/>
      <c r="I208" s="45"/>
      <c r="K208" s="45"/>
    </row>
    <row r="209" spans="4:11" ht="12.75">
      <c r="D209" s="45"/>
      <c r="E209" s="45"/>
      <c r="F209" s="45"/>
      <c r="G209" s="45"/>
      <c r="H209" s="45"/>
      <c r="I209" s="45"/>
      <c r="K209" s="45"/>
    </row>
    <row r="210" spans="4:11" ht="12.75">
      <c r="D210" s="45"/>
      <c r="E210" s="45"/>
      <c r="F210" s="45"/>
      <c r="G210" s="45"/>
      <c r="H210" s="45"/>
      <c r="I210" s="45"/>
      <c r="K210" s="45"/>
    </row>
    <row r="211" spans="4:11" ht="12.75">
      <c r="D211" s="45"/>
      <c r="E211" s="45"/>
      <c r="F211" s="45"/>
      <c r="G211" s="45"/>
      <c r="H211" s="45"/>
      <c r="I211" s="45"/>
      <c r="K211" s="45"/>
    </row>
    <row r="212" spans="4:11" ht="12.75">
      <c r="D212" s="45"/>
      <c r="E212" s="45"/>
      <c r="F212" s="45"/>
      <c r="G212" s="45"/>
      <c r="H212" s="45"/>
      <c r="I212" s="45"/>
      <c r="K212" s="45"/>
    </row>
    <row r="213" spans="4:11" ht="12.75">
      <c r="D213" s="45"/>
      <c r="E213" s="45"/>
      <c r="F213" s="45"/>
      <c r="G213" s="45"/>
      <c r="H213" s="45"/>
      <c r="I213" s="45"/>
      <c r="K213" s="45"/>
    </row>
    <row r="214" spans="4:11" ht="12.75">
      <c r="D214" s="45"/>
      <c r="E214" s="45"/>
      <c r="F214" s="45"/>
      <c r="G214" s="45"/>
      <c r="H214" s="45"/>
      <c r="I214" s="45"/>
      <c r="K214" s="45"/>
    </row>
    <row r="215" spans="4:11" ht="12.75">
      <c r="D215" s="45"/>
      <c r="E215" s="45"/>
      <c r="F215" s="45"/>
      <c r="G215" s="45"/>
      <c r="H215" s="45"/>
      <c r="I215" s="45"/>
      <c r="K215" s="45"/>
    </row>
    <row r="216" spans="4:11" ht="12.75">
      <c r="D216" s="45"/>
      <c r="E216" s="45"/>
      <c r="F216" s="45"/>
      <c r="G216" s="45"/>
      <c r="H216" s="45"/>
      <c r="I216" s="45"/>
      <c r="K216" s="45"/>
    </row>
  </sheetData>
  <sheetProtection selectLockedCells="1" selectUnlockedCells="1"/>
  <mergeCells count="1">
    <mergeCell ref="F3:I4"/>
  </mergeCells>
  <printOptions/>
  <pageMargins left="0.2361111111111111" right="0.2361111111111111" top="0.39375" bottom="0.19652777777777777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zoomScale="90" zoomScaleNormal="90" zoomScaleSheetLayoutView="90" workbookViewId="0" topLeftCell="A1">
      <selection activeCell="H23" sqref="H23"/>
    </sheetView>
  </sheetViews>
  <sheetFormatPr defaultColWidth="9.140625" defaultRowHeight="12.75"/>
  <cols>
    <col min="1" max="1" width="40.140625" style="167" customWidth="1"/>
    <col min="2" max="2" width="8.421875" style="167" customWidth="1"/>
    <col min="3" max="3" width="24.28125" style="167" customWidth="1"/>
    <col min="4" max="4" width="20.7109375" style="168" customWidth="1"/>
    <col min="5" max="5" width="8.8515625" style="169" customWidth="1"/>
    <col min="6" max="6" width="14.7109375" style="168" customWidth="1"/>
    <col min="7" max="7" width="12.7109375" style="168" customWidth="1"/>
    <col min="8" max="8" width="17.00390625" style="168" customWidth="1"/>
    <col min="9" max="9" width="16.140625" style="170" customWidth="1"/>
    <col min="10" max="16384" width="8.8515625" style="170" customWidth="1"/>
  </cols>
  <sheetData>
    <row r="1" spans="1:9" ht="12.75">
      <c r="A1" s="171" t="s">
        <v>338</v>
      </c>
      <c r="B1" s="171"/>
      <c r="C1" s="171"/>
      <c r="D1" s="171"/>
      <c r="E1" s="171"/>
      <c r="F1" s="171"/>
      <c r="G1" s="171"/>
      <c r="H1" s="171"/>
      <c r="I1" s="172" t="s">
        <v>339</v>
      </c>
    </row>
    <row r="2" spans="1:9" ht="12.75">
      <c r="A2" s="173"/>
      <c r="B2" s="174"/>
      <c r="C2" s="175"/>
      <c r="D2" s="176"/>
      <c r="E2" s="177"/>
      <c r="F2" s="178"/>
      <c r="G2" s="178"/>
      <c r="H2" s="178"/>
      <c r="I2" s="179"/>
    </row>
    <row r="3" spans="1:9" ht="12.75">
      <c r="A3" s="180" t="s">
        <v>33</v>
      </c>
      <c r="B3" s="181"/>
      <c r="C3" s="181" t="s">
        <v>340</v>
      </c>
      <c r="D3" s="182"/>
      <c r="E3" s="183"/>
      <c r="F3" s="184" t="s">
        <v>25</v>
      </c>
      <c r="G3" s="185"/>
      <c r="H3" s="185"/>
      <c r="I3" s="186"/>
    </row>
    <row r="4" spans="1:9" ht="12.75">
      <c r="A4" s="180"/>
      <c r="B4" s="187" t="s">
        <v>26</v>
      </c>
      <c r="C4" s="187" t="s">
        <v>341</v>
      </c>
      <c r="D4" s="188" t="s">
        <v>28</v>
      </c>
      <c r="E4" s="189"/>
      <c r="F4" s="190" t="s">
        <v>30</v>
      </c>
      <c r="G4" s="191" t="s">
        <v>31</v>
      </c>
      <c r="H4" s="191"/>
      <c r="I4" s="192" t="s">
        <v>32</v>
      </c>
    </row>
    <row r="5" spans="1:9" ht="12.75">
      <c r="A5" s="180"/>
      <c r="B5" s="187" t="s">
        <v>34</v>
      </c>
      <c r="C5" s="187" t="s">
        <v>35</v>
      </c>
      <c r="D5" s="188" t="s">
        <v>36</v>
      </c>
      <c r="E5" s="188"/>
      <c r="F5" s="193" t="s">
        <v>38</v>
      </c>
      <c r="G5" s="194" t="s">
        <v>39</v>
      </c>
      <c r="H5" s="194" t="s">
        <v>40</v>
      </c>
      <c r="I5" s="192" t="s">
        <v>41</v>
      </c>
    </row>
    <row r="6" spans="1:9" ht="12.75">
      <c r="A6" s="180"/>
      <c r="B6" s="187" t="s">
        <v>42</v>
      </c>
      <c r="C6" s="195" t="s">
        <v>43</v>
      </c>
      <c r="D6" s="188" t="s">
        <v>41</v>
      </c>
      <c r="E6" s="188"/>
      <c r="F6" s="193" t="s">
        <v>45</v>
      </c>
      <c r="G6" s="194"/>
      <c r="H6" s="194"/>
      <c r="I6" s="192"/>
    </row>
    <row r="7" spans="1:9" ht="12.75">
      <c r="A7" s="180"/>
      <c r="B7" s="196"/>
      <c r="C7" s="197"/>
      <c r="D7" s="198"/>
      <c r="E7" s="198"/>
      <c r="F7" s="199"/>
      <c r="G7" s="200"/>
      <c r="H7" s="200"/>
      <c r="I7" s="201"/>
    </row>
    <row r="8" spans="1:9" ht="12.75">
      <c r="A8" s="202">
        <v>1</v>
      </c>
      <c r="B8" s="203">
        <v>2</v>
      </c>
      <c r="C8" s="202">
        <v>3</v>
      </c>
      <c r="D8" s="204" t="s">
        <v>46</v>
      </c>
      <c r="E8" s="204"/>
      <c r="F8" s="201" t="s">
        <v>48</v>
      </c>
      <c r="G8" s="201" t="s">
        <v>49</v>
      </c>
      <c r="H8" s="201" t="s">
        <v>50</v>
      </c>
      <c r="I8" s="205" t="s">
        <v>51</v>
      </c>
    </row>
    <row r="9" spans="1:9" ht="12.75">
      <c r="A9" s="206" t="s">
        <v>342</v>
      </c>
      <c r="B9" s="207" t="s">
        <v>343</v>
      </c>
      <c r="C9" s="207" t="s">
        <v>184</v>
      </c>
      <c r="D9" s="208">
        <f>D21</f>
        <v>306100</v>
      </c>
      <c r="E9" s="209"/>
      <c r="F9" s="209"/>
      <c r="G9" s="209"/>
      <c r="H9" s="209">
        <f>H21</f>
        <v>-5922241.859999999</v>
      </c>
      <c r="I9" s="210"/>
    </row>
    <row r="10" spans="1:9" ht="12.75">
      <c r="A10" s="206" t="s">
        <v>344</v>
      </c>
      <c r="B10" s="207"/>
      <c r="C10" s="207"/>
      <c r="D10" s="208"/>
      <c r="E10" s="209"/>
      <c r="F10" s="209"/>
      <c r="G10" s="209"/>
      <c r="H10" s="209"/>
      <c r="I10" s="210"/>
    </row>
    <row r="11" spans="1:9" ht="12.75">
      <c r="A11" s="206" t="s">
        <v>345</v>
      </c>
      <c r="B11" s="207" t="s">
        <v>346</v>
      </c>
      <c r="C11" s="210" t="s">
        <v>184</v>
      </c>
      <c r="D11" s="208"/>
      <c r="E11" s="209"/>
      <c r="F11" s="209"/>
      <c r="G11" s="209"/>
      <c r="H11" s="209"/>
      <c r="I11" s="210"/>
    </row>
    <row r="12" spans="1:9" ht="12.75">
      <c r="A12" s="206" t="s">
        <v>347</v>
      </c>
      <c r="B12" s="207"/>
      <c r="C12" s="210"/>
      <c r="D12" s="208"/>
      <c r="E12" s="209"/>
      <c r="F12" s="209"/>
      <c r="G12" s="209"/>
      <c r="H12" s="209"/>
      <c r="I12" s="210"/>
    </row>
    <row r="13" spans="1:9" ht="12.75">
      <c r="A13" s="206"/>
      <c r="B13" s="211"/>
      <c r="C13" s="210"/>
      <c r="D13" s="208"/>
      <c r="E13" s="209"/>
      <c r="F13" s="209"/>
      <c r="G13" s="209"/>
      <c r="H13" s="209"/>
      <c r="I13" s="210"/>
    </row>
    <row r="14" spans="1:9" ht="12.75">
      <c r="A14" s="206"/>
      <c r="B14" s="211"/>
      <c r="C14" s="210"/>
      <c r="D14" s="208"/>
      <c r="E14" s="209"/>
      <c r="F14" s="209"/>
      <c r="G14" s="209"/>
      <c r="H14" s="209"/>
      <c r="I14" s="210"/>
    </row>
    <row r="15" spans="1:9" ht="12.75">
      <c r="A15" s="206"/>
      <c r="B15" s="211"/>
      <c r="C15" s="210"/>
      <c r="D15" s="208"/>
      <c r="E15" s="209"/>
      <c r="F15" s="209"/>
      <c r="G15" s="209"/>
      <c r="H15" s="209"/>
      <c r="I15" s="210"/>
    </row>
    <row r="16" spans="1:9" ht="12.75">
      <c r="A16" s="206"/>
      <c r="B16" s="211"/>
      <c r="C16" s="210"/>
      <c r="D16" s="208"/>
      <c r="E16" s="209"/>
      <c r="F16" s="209"/>
      <c r="G16" s="209"/>
      <c r="H16" s="209"/>
      <c r="I16" s="210"/>
    </row>
    <row r="17" spans="1:9" ht="12.75">
      <c r="A17" s="206" t="s">
        <v>348</v>
      </c>
      <c r="B17" s="207" t="s">
        <v>349</v>
      </c>
      <c r="C17" s="210" t="s">
        <v>184</v>
      </c>
      <c r="D17" s="208"/>
      <c r="E17" s="209"/>
      <c r="F17" s="209"/>
      <c r="G17" s="209"/>
      <c r="H17" s="209"/>
      <c r="I17" s="210"/>
    </row>
    <row r="18" spans="1:9" ht="12.75">
      <c r="A18" s="206" t="s">
        <v>347</v>
      </c>
      <c r="B18" s="207"/>
      <c r="C18" s="210"/>
      <c r="D18" s="208"/>
      <c r="E18" s="209"/>
      <c r="F18" s="209"/>
      <c r="G18" s="209"/>
      <c r="H18" s="209"/>
      <c r="I18" s="210"/>
    </row>
    <row r="19" spans="1:9" ht="12.75">
      <c r="A19" s="206"/>
      <c r="B19" s="207"/>
      <c r="C19" s="210"/>
      <c r="D19" s="208"/>
      <c r="E19" s="209"/>
      <c r="F19" s="209"/>
      <c r="G19" s="209"/>
      <c r="H19" s="209"/>
      <c r="I19" s="210"/>
    </row>
    <row r="20" spans="1:9" ht="12.75">
      <c r="A20" s="206"/>
      <c r="B20" s="207"/>
      <c r="C20" s="210"/>
      <c r="D20" s="208"/>
      <c r="E20" s="209"/>
      <c r="F20" s="209"/>
      <c r="G20" s="209"/>
      <c r="H20" s="209"/>
      <c r="I20" s="210"/>
    </row>
    <row r="21" spans="1:9" ht="12.75">
      <c r="A21" s="206" t="s">
        <v>350</v>
      </c>
      <c r="B21" s="207" t="s">
        <v>351</v>
      </c>
      <c r="C21" s="210"/>
      <c r="D21" s="208">
        <f>D22+D23</f>
        <v>306100</v>
      </c>
      <c r="E21" s="209"/>
      <c r="F21" s="209"/>
      <c r="G21" s="209"/>
      <c r="H21" s="209">
        <f>+H22+H23</f>
        <v>-5922241.859999999</v>
      </c>
      <c r="I21" s="210"/>
    </row>
    <row r="22" spans="1:9" ht="12.75">
      <c r="A22" s="206" t="s">
        <v>352</v>
      </c>
      <c r="B22" s="207" t="s">
        <v>353</v>
      </c>
      <c r="C22" s="210" t="s">
        <v>354</v>
      </c>
      <c r="D22" s="209">
        <f>-Доходы!D21</f>
        <v>-92531800</v>
      </c>
      <c r="E22" s="209"/>
      <c r="F22" s="209"/>
      <c r="G22" s="209"/>
      <c r="H22" s="209">
        <f>-Доходы!E21</f>
        <v>-84557092.9</v>
      </c>
      <c r="I22" s="210" t="s">
        <v>184</v>
      </c>
    </row>
    <row r="23" spans="1:9" ht="12.75">
      <c r="A23" s="206" t="s">
        <v>355</v>
      </c>
      <c r="B23" s="207" t="s">
        <v>356</v>
      </c>
      <c r="C23" s="210" t="s">
        <v>357</v>
      </c>
      <c r="D23" s="209">
        <f>расходы!D10</f>
        <v>92837900</v>
      </c>
      <c r="E23" s="209"/>
      <c r="F23" s="209"/>
      <c r="G23" s="209"/>
      <c r="H23" s="209">
        <f>расходы!E10</f>
        <v>78634851.04</v>
      </c>
      <c r="I23" s="210" t="s">
        <v>184</v>
      </c>
    </row>
    <row r="24" spans="1:9" ht="12.75">
      <c r="A24" s="206" t="s">
        <v>358</v>
      </c>
      <c r="B24" s="207" t="s">
        <v>359</v>
      </c>
      <c r="C24" s="210" t="s">
        <v>184</v>
      </c>
      <c r="D24" s="210" t="s">
        <v>184</v>
      </c>
      <c r="E24" s="212"/>
      <c r="F24" s="210"/>
      <c r="G24" s="210"/>
      <c r="H24" s="210"/>
      <c r="I24" s="210" t="s">
        <v>184</v>
      </c>
    </row>
    <row r="25" spans="1:9" ht="12.75">
      <c r="A25" s="206" t="s">
        <v>360</v>
      </c>
      <c r="B25" s="207" t="s">
        <v>361</v>
      </c>
      <c r="C25" s="210" t="s">
        <v>184</v>
      </c>
      <c r="D25" s="210" t="s">
        <v>184</v>
      </c>
      <c r="E25" s="212"/>
      <c r="F25" s="210"/>
      <c r="G25" s="210" t="s">
        <v>184</v>
      </c>
      <c r="H25" s="210"/>
      <c r="I25" s="210" t="s">
        <v>184</v>
      </c>
    </row>
    <row r="26" spans="1:9" ht="12.75">
      <c r="A26" s="206" t="s">
        <v>347</v>
      </c>
      <c r="B26" s="207"/>
      <c r="C26" s="210"/>
      <c r="D26" s="210"/>
      <c r="E26" s="212"/>
      <c r="F26" s="210"/>
      <c r="G26" s="210"/>
      <c r="H26" s="210"/>
      <c r="I26" s="210"/>
    </row>
    <row r="27" spans="1:9" ht="12.75">
      <c r="A27" s="206" t="s">
        <v>362</v>
      </c>
      <c r="B27" s="207" t="s">
        <v>363</v>
      </c>
      <c r="C27" s="210" t="s">
        <v>184</v>
      </c>
      <c r="D27" s="210" t="s">
        <v>184</v>
      </c>
      <c r="E27" s="212"/>
      <c r="F27" s="210" t="s">
        <v>184</v>
      </c>
      <c r="G27" s="210" t="s">
        <v>184</v>
      </c>
      <c r="H27" s="210"/>
      <c r="I27" s="210" t="s">
        <v>184</v>
      </c>
    </row>
    <row r="28" spans="1:9" ht="12.75">
      <c r="A28" s="206" t="s">
        <v>364</v>
      </c>
      <c r="B28" s="207" t="s">
        <v>365</v>
      </c>
      <c r="C28" s="210" t="s">
        <v>184</v>
      </c>
      <c r="D28" s="210" t="s">
        <v>184</v>
      </c>
      <c r="E28" s="212"/>
      <c r="F28" s="210"/>
      <c r="G28" s="210" t="s">
        <v>184</v>
      </c>
      <c r="H28" s="210"/>
      <c r="I28" s="210" t="s">
        <v>184</v>
      </c>
    </row>
    <row r="29" spans="1:9" ht="12.75">
      <c r="A29" s="213"/>
      <c r="B29" s="214"/>
      <c r="C29" s="215"/>
      <c r="D29" s="215"/>
      <c r="E29" s="216"/>
      <c r="F29" s="215"/>
      <c r="G29" s="215"/>
      <c r="H29" s="215"/>
      <c r="I29" s="215"/>
    </row>
    <row r="30" spans="1:9" ht="12.75">
      <c r="A30" s="217"/>
      <c r="B30" s="217"/>
      <c r="C30" s="215"/>
      <c r="D30" s="215"/>
      <c r="E30" s="216"/>
      <c r="F30" s="215"/>
      <c r="G30" s="215"/>
      <c r="H30" s="215"/>
      <c r="I30" s="215"/>
    </row>
    <row r="31" spans="1:9" ht="12.75">
      <c r="A31" s="213" t="s">
        <v>366</v>
      </c>
      <c r="B31" s="213"/>
      <c r="C31" s="215" t="s">
        <v>367</v>
      </c>
      <c r="D31" s="174"/>
      <c r="E31" s="218"/>
      <c r="F31" s="215"/>
      <c r="G31" s="215"/>
      <c r="H31" s="215"/>
      <c r="I31" s="215"/>
    </row>
    <row r="32" spans="1:9" ht="12.75">
      <c r="A32" s="167" t="s">
        <v>368</v>
      </c>
      <c r="C32" s="168"/>
      <c r="D32" s="179"/>
      <c r="E32" s="176" t="s">
        <v>369</v>
      </c>
      <c r="F32" s="179"/>
      <c r="G32" s="179" t="s">
        <v>370</v>
      </c>
      <c r="H32" s="179" t="s">
        <v>371</v>
      </c>
      <c r="I32" s="179"/>
    </row>
    <row r="33" spans="4:9" ht="12.75">
      <c r="D33" s="179"/>
      <c r="E33" s="176"/>
      <c r="F33" s="219" t="s">
        <v>372</v>
      </c>
      <c r="H33" s="179"/>
      <c r="I33" s="179"/>
    </row>
    <row r="34" spans="1:9" ht="12.75">
      <c r="A34" s="167" t="s">
        <v>373</v>
      </c>
      <c r="C34" s="168" t="s">
        <v>374</v>
      </c>
      <c r="D34" s="179"/>
      <c r="E34" s="176"/>
      <c r="F34" s="179"/>
      <c r="G34" s="179"/>
      <c r="H34" s="179"/>
      <c r="I34" s="179"/>
    </row>
    <row r="35" spans="3:9" ht="12.75">
      <c r="C35" s="219"/>
      <c r="D35" s="179"/>
      <c r="E35" s="176"/>
      <c r="F35" s="179"/>
      <c r="G35" s="179"/>
      <c r="H35" s="179"/>
      <c r="I35" s="179"/>
    </row>
    <row r="36" spans="4:9" ht="12.75">
      <c r="D36" s="179"/>
      <c r="E36" s="176"/>
      <c r="F36" s="179"/>
      <c r="G36" s="179"/>
      <c r="H36" s="179"/>
      <c r="I36" s="179"/>
    </row>
    <row r="37" spans="4:9" ht="12.75">
      <c r="D37" s="179"/>
      <c r="E37" s="176"/>
      <c r="F37" s="179"/>
      <c r="G37" s="179"/>
      <c r="H37" s="179"/>
      <c r="I37" s="179"/>
    </row>
    <row r="38" ht="12.75">
      <c r="D38" s="169"/>
    </row>
    <row r="39" ht="12.75">
      <c r="D39" s="169"/>
    </row>
    <row r="40" ht="12.75">
      <c r="D40" s="220"/>
    </row>
  </sheetData>
  <sheetProtection selectLockedCells="1" selectUnlockedCells="1"/>
  <mergeCells count="2">
    <mergeCell ref="A1:H1"/>
    <mergeCell ref="A3:A7"/>
  </mergeCells>
  <printOptions/>
  <pageMargins left="0.39375" right="0.39375" top="0.7875" bottom="0.39375" header="0.5118055555555555" footer="0.5118055555555555"/>
  <pageSetup fitToHeight="1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