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-12" windowWidth="11808" windowHeight="6528" tabRatio="601"/>
  </bookViews>
  <sheets>
    <sheet name="Доходы" sheetId="5" r:id="rId1"/>
    <sheet name="расходы" sheetId="4" r:id="rId2"/>
    <sheet name="источники" sheetId="3" r:id="rId3"/>
  </sheets>
  <definedNames>
    <definedName name="_xlnm.Print_Titles" localSheetId="1">расходы!$3:$8</definedName>
    <definedName name="_xlnm.Print_Area" localSheetId="0">Доходы!#REF!</definedName>
    <definedName name="_xlnm.Print_Area" localSheetId="2">источники!$A$1:$I$35</definedName>
    <definedName name="_xlnm.Print_Area" localSheetId="1">расходы!$A$1:$K$117</definedName>
  </definedNames>
  <calcPr calcId="114210" fullCalcOnLoad="1"/>
</workbook>
</file>

<file path=xl/calcChain.xml><?xml version="1.0" encoding="utf-8"?>
<calcChain xmlns="http://schemas.openxmlformats.org/spreadsheetml/2006/main">
  <c r="E110" i="5"/>
  <c r="D110"/>
  <c r="E109"/>
  <c r="D109"/>
  <c r="E107"/>
  <c r="D107"/>
  <c r="H106"/>
  <c r="I106"/>
  <c r="D105"/>
  <c r="E105"/>
  <c r="H105"/>
  <c r="I105"/>
  <c r="H104"/>
  <c r="I104"/>
  <c r="D103"/>
  <c r="E103"/>
  <c r="H103"/>
  <c r="I103"/>
  <c r="D102"/>
  <c r="E102"/>
  <c r="H102"/>
  <c r="I102"/>
  <c r="H101"/>
  <c r="I101"/>
  <c r="D100"/>
  <c r="E100"/>
  <c r="H100"/>
  <c r="I100"/>
  <c r="D99"/>
  <c r="E99"/>
  <c r="H99"/>
  <c r="I99"/>
  <c r="D98"/>
  <c r="E98"/>
  <c r="H98"/>
  <c r="I98"/>
  <c r="D97"/>
  <c r="E97"/>
  <c r="H97"/>
  <c r="I97"/>
  <c r="H96"/>
  <c r="I96"/>
  <c r="D95"/>
  <c r="E95"/>
  <c r="H95"/>
  <c r="I95"/>
  <c r="D94"/>
  <c r="E94"/>
  <c r="H94"/>
  <c r="I94"/>
  <c r="H93"/>
  <c r="I93"/>
  <c r="D92"/>
  <c r="E92"/>
  <c r="H92"/>
  <c r="I92"/>
  <c r="D91"/>
  <c r="E91"/>
  <c r="H91"/>
  <c r="I91"/>
  <c r="D90"/>
  <c r="E90"/>
  <c r="H90"/>
  <c r="I90"/>
  <c r="H89"/>
  <c r="I89"/>
  <c r="D88"/>
  <c r="E88"/>
  <c r="H88"/>
  <c r="I88"/>
  <c r="D87"/>
  <c r="E87"/>
  <c r="H87"/>
  <c r="I87"/>
  <c r="D86"/>
  <c r="E86"/>
  <c r="H86"/>
  <c r="I86"/>
  <c r="H85"/>
  <c r="I85"/>
  <c r="E83"/>
  <c r="H83"/>
  <c r="I83"/>
  <c r="D82"/>
  <c r="E82"/>
  <c r="H82"/>
  <c r="I82"/>
  <c r="D81"/>
  <c r="E81"/>
  <c r="H81"/>
  <c r="I81"/>
  <c r="H78"/>
  <c r="I78"/>
  <c r="H77"/>
  <c r="I77"/>
  <c r="E76"/>
  <c r="D75"/>
  <c r="E75"/>
  <c r="H75"/>
  <c r="I75"/>
  <c r="H71"/>
  <c r="I71"/>
  <c r="E70"/>
  <c r="H70"/>
  <c r="I70"/>
  <c r="D69"/>
  <c r="E69"/>
  <c r="H69"/>
  <c r="I69"/>
  <c r="D68"/>
  <c r="E68"/>
  <c r="H68"/>
  <c r="I68"/>
  <c r="H67"/>
  <c r="I67"/>
  <c r="H66"/>
  <c r="I66"/>
  <c r="E65"/>
  <c r="H65"/>
  <c r="I65"/>
  <c r="D64"/>
  <c r="E64"/>
  <c r="H64"/>
  <c r="I64"/>
  <c r="D63"/>
  <c r="E63"/>
  <c r="H63"/>
  <c r="I63"/>
  <c r="H61"/>
  <c r="I61"/>
  <c r="E60"/>
  <c r="H60"/>
  <c r="I60"/>
  <c r="D59"/>
  <c r="E59"/>
  <c r="H59"/>
  <c r="I59"/>
  <c r="E56"/>
  <c r="E52"/>
  <c r="E51"/>
  <c r="D51"/>
  <c r="H49"/>
  <c r="I49"/>
  <c r="H48"/>
  <c r="I48"/>
  <c r="H47"/>
  <c r="I47"/>
  <c r="H46"/>
  <c r="I46"/>
  <c r="E45"/>
  <c r="H45"/>
  <c r="I45"/>
  <c r="E44"/>
  <c r="H44"/>
  <c r="I44"/>
  <c r="D43"/>
  <c r="E43"/>
  <c r="H43"/>
  <c r="I43"/>
  <c r="D42"/>
  <c r="E42"/>
  <c r="H42"/>
  <c r="I42"/>
  <c r="H41"/>
  <c r="I41"/>
  <c r="H40"/>
  <c r="I40"/>
  <c r="H39"/>
  <c r="I39"/>
  <c r="H38"/>
  <c r="I38"/>
  <c r="D37"/>
  <c r="I37"/>
  <c r="E37"/>
  <c r="D36"/>
  <c r="E36"/>
  <c r="H36"/>
  <c r="I36"/>
  <c r="H35"/>
  <c r="I35"/>
  <c r="I34"/>
  <c r="E32"/>
  <c r="H32"/>
  <c r="I32"/>
  <c r="H29"/>
  <c r="I29"/>
  <c r="E28"/>
  <c r="H28"/>
  <c r="I28"/>
  <c r="H27"/>
  <c r="I27"/>
  <c r="H26"/>
  <c r="I26"/>
  <c r="E25"/>
  <c r="H25"/>
  <c r="I25"/>
  <c r="D24"/>
  <c r="E24"/>
  <c r="H24"/>
  <c r="I24"/>
  <c r="D23"/>
  <c r="E23"/>
  <c r="H23"/>
  <c r="I23"/>
  <c r="D22"/>
  <c r="E22"/>
  <c r="H22"/>
  <c r="I22"/>
  <c r="D21"/>
  <c r="E21"/>
  <c r="H21"/>
  <c r="I21"/>
  <c r="D99" i="4"/>
  <c r="D98"/>
  <c r="D34"/>
  <c r="E99"/>
  <c r="E24"/>
  <c r="E25"/>
  <c r="D36"/>
  <c r="F82"/>
  <c r="I82"/>
  <c r="J82"/>
  <c r="L82"/>
  <c r="D39"/>
  <c r="D37"/>
  <c r="D97"/>
  <c r="D87"/>
  <c r="D54"/>
  <c r="D53"/>
  <c r="D100"/>
  <c r="M111"/>
  <c r="D110"/>
  <c r="F84"/>
  <c r="I84"/>
  <c r="J84"/>
  <c r="L84"/>
  <c r="E52"/>
  <c r="E58"/>
  <c r="F48"/>
  <c r="F49"/>
  <c r="F50"/>
  <c r="F51"/>
  <c r="F52"/>
  <c r="F53"/>
  <c r="F54"/>
  <c r="F55"/>
  <c r="F56"/>
  <c r="F57"/>
  <c r="F58"/>
  <c r="G58"/>
  <c r="H58"/>
  <c r="I48"/>
  <c r="I49"/>
  <c r="I50"/>
  <c r="I51"/>
  <c r="I52"/>
  <c r="I53"/>
  <c r="I54"/>
  <c r="I55"/>
  <c r="I56"/>
  <c r="I57"/>
  <c r="I58"/>
  <c r="J48"/>
  <c r="D49"/>
  <c r="J49"/>
  <c r="D50"/>
  <c r="J50"/>
  <c r="J51"/>
  <c r="D52"/>
  <c r="J52"/>
  <c r="J53"/>
  <c r="J54"/>
  <c r="J55"/>
  <c r="D56"/>
  <c r="J56"/>
  <c r="J57"/>
  <c r="J58"/>
  <c r="D58"/>
  <c r="L57"/>
  <c r="D119"/>
  <c r="D32"/>
  <c r="D111"/>
  <c r="D33"/>
  <c r="L54"/>
  <c r="E110"/>
  <c r="F105"/>
  <c r="F106"/>
  <c r="F107"/>
  <c r="F108"/>
  <c r="F109"/>
  <c r="F110"/>
  <c r="G110"/>
  <c r="H110"/>
  <c r="I105"/>
  <c r="I106"/>
  <c r="I107"/>
  <c r="I108"/>
  <c r="I109"/>
  <c r="I110"/>
  <c r="D105"/>
  <c r="J105"/>
  <c r="J106"/>
  <c r="J107"/>
  <c r="J108"/>
  <c r="J109"/>
  <c r="J110"/>
  <c r="L108"/>
  <c r="L109"/>
  <c r="H22" i="3"/>
  <c r="D22"/>
  <c r="D21" i="4"/>
  <c r="D24"/>
  <c r="D30"/>
  <c r="D45"/>
  <c r="D46"/>
  <c r="D16"/>
  <c r="D60"/>
  <c r="D61"/>
  <c r="D63"/>
  <c r="D65"/>
  <c r="D66"/>
  <c r="D71"/>
  <c r="D73"/>
  <c r="D78"/>
  <c r="D86"/>
  <c r="D88"/>
  <c r="D89"/>
  <c r="D94"/>
  <c r="D96"/>
  <c r="D103"/>
  <c r="D112"/>
  <c r="D114"/>
  <c r="D10"/>
  <c r="D23" i="3"/>
  <c r="D21"/>
  <c r="D9"/>
  <c r="E16" i="4"/>
  <c r="E22"/>
  <c r="E38"/>
  <c r="E46"/>
  <c r="E63"/>
  <c r="E71"/>
  <c r="E78"/>
  <c r="E86"/>
  <c r="E103"/>
  <c r="E114"/>
  <c r="E10"/>
  <c r="H23" i="3"/>
  <c r="H21"/>
  <c r="F80" i="4"/>
  <c r="F81"/>
  <c r="F83"/>
  <c r="F85"/>
  <c r="F86"/>
  <c r="G86"/>
  <c r="H86"/>
  <c r="I80"/>
  <c r="I81"/>
  <c r="I83"/>
  <c r="I85"/>
  <c r="I86"/>
  <c r="J80"/>
  <c r="J81"/>
  <c r="J83"/>
  <c r="J85"/>
  <c r="J86"/>
  <c r="F72"/>
  <c r="F73"/>
  <c r="F74"/>
  <c r="F76"/>
  <c r="F77"/>
  <c r="F78"/>
  <c r="G78"/>
  <c r="H78"/>
  <c r="I72"/>
  <c r="I73"/>
  <c r="I74"/>
  <c r="I76"/>
  <c r="I77"/>
  <c r="I78"/>
  <c r="J72"/>
  <c r="J73"/>
  <c r="J74"/>
  <c r="J75"/>
  <c r="J76"/>
  <c r="J77"/>
  <c r="J78"/>
  <c r="L72"/>
  <c r="F34"/>
  <c r="I34"/>
  <c r="J34"/>
  <c r="L34"/>
  <c r="F93"/>
  <c r="I93"/>
  <c r="J93"/>
  <c r="L93"/>
  <c r="L50"/>
  <c r="F91"/>
  <c r="I91"/>
  <c r="J91"/>
  <c r="L91"/>
  <c r="F88"/>
  <c r="I88"/>
  <c r="J88"/>
  <c r="L88"/>
  <c r="F95"/>
  <c r="I95"/>
  <c r="J95"/>
  <c r="L95"/>
  <c r="F67"/>
  <c r="I67"/>
  <c r="J67"/>
  <c r="L67"/>
  <c r="F70"/>
  <c r="I70"/>
  <c r="J70"/>
  <c r="L70"/>
  <c r="L49"/>
  <c r="F64"/>
  <c r="F68"/>
  <c r="F65"/>
  <c r="F66"/>
  <c r="F69"/>
  <c r="F71"/>
  <c r="G71"/>
  <c r="H71"/>
  <c r="I64"/>
  <c r="I68"/>
  <c r="I65"/>
  <c r="I66"/>
  <c r="I69"/>
  <c r="I71"/>
  <c r="J64"/>
  <c r="J68"/>
  <c r="J66"/>
  <c r="J65"/>
  <c r="J69"/>
  <c r="J71"/>
  <c r="L64"/>
  <c r="F79"/>
  <c r="I79"/>
  <c r="L73"/>
  <c r="L80"/>
  <c r="L81"/>
  <c r="F20"/>
  <c r="F21"/>
  <c r="F22"/>
  <c r="F24"/>
  <c r="F25"/>
  <c r="F23"/>
  <c r="F30"/>
  <c r="F31"/>
  <c r="F32"/>
  <c r="F33"/>
  <c r="F35"/>
  <c r="F37"/>
  <c r="F18"/>
  <c r="F27"/>
  <c r="F28"/>
  <c r="F36"/>
  <c r="F38"/>
  <c r="F39"/>
  <c r="F41"/>
  <c r="F42"/>
  <c r="F44"/>
  <c r="F45"/>
  <c r="F46"/>
  <c r="G46"/>
  <c r="H46"/>
  <c r="I20"/>
  <c r="I21"/>
  <c r="I22"/>
  <c r="I24"/>
  <c r="I25"/>
  <c r="I23"/>
  <c r="I30"/>
  <c r="I31"/>
  <c r="I32"/>
  <c r="I33"/>
  <c r="I35"/>
  <c r="I37"/>
  <c r="I18"/>
  <c r="I27"/>
  <c r="I28"/>
  <c r="I36"/>
  <c r="I38"/>
  <c r="I39"/>
  <c r="I41"/>
  <c r="I42"/>
  <c r="I44"/>
  <c r="I45"/>
  <c r="I46"/>
  <c r="J20"/>
  <c r="J21"/>
  <c r="J22"/>
  <c r="J24"/>
  <c r="J25"/>
  <c r="J23"/>
  <c r="J30"/>
  <c r="J31"/>
  <c r="J32"/>
  <c r="J33"/>
  <c r="J35"/>
  <c r="J37"/>
  <c r="J18"/>
  <c r="J19"/>
  <c r="J26"/>
  <c r="J27"/>
  <c r="J28"/>
  <c r="J29"/>
  <c r="J36"/>
  <c r="J38"/>
  <c r="J39"/>
  <c r="J40"/>
  <c r="J41"/>
  <c r="J42"/>
  <c r="J43"/>
  <c r="J44"/>
  <c r="J45"/>
  <c r="J46"/>
  <c r="L85"/>
  <c r="L55"/>
  <c r="L45"/>
  <c r="L11"/>
  <c r="F12"/>
  <c r="I12"/>
  <c r="J12"/>
  <c r="L12"/>
  <c r="F13"/>
  <c r="I13"/>
  <c r="J13"/>
  <c r="L13"/>
  <c r="F14"/>
  <c r="I14"/>
  <c r="J14"/>
  <c r="L14"/>
  <c r="F15"/>
  <c r="I15"/>
  <c r="J15"/>
  <c r="L15"/>
  <c r="J1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L44"/>
  <c r="L46"/>
  <c r="F47"/>
  <c r="I47"/>
  <c r="J47"/>
  <c r="L47"/>
  <c r="L48"/>
  <c r="L51"/>
  <c r="L52"/>
  <c r="L53"/>
  <c r="L56"/>
  <c r="L58"/>
  <c r="L59"/>
  <c r="F60"/>
  <c r="I60"/>
  <c r="J60"/>
  <c r="L60"/>
  <c r="F61"/>
  <c r="I61"/>
  <c r="J61"/>
  <c r="L61"/>
  <c r="F62"/>
  <c r="I62"/>
  <c r="J62"/>
  <c r="L62"/>
  <c r="F63"/>
  <c r="I63"/>
  <c r="J63"/>
  <c r="L63"/>
  <c r="L65"/>
  <c r="L66"/>
  <c r="L68"/>
  <c r="L69"/>
  <c r="L71"/>
  <c r="L74"/>
  <c r="L75"/>
  <c r="L76"/>
  <c r="L77"/>
  <c r="L78"/>
  <c r="J79"/>
  <c r="L79"/>
  <c r="L83"/>
  <c r="L86"/>
  <c r="F87"/>
  <c r="I87"/>
  <c r="J87"/>
  <c r="L87"/>
  <c r="F89"/>
  <c r="I89"/>
  <c r="J89"/>
  <c r="L89"/>
  <c r="F90"/>
  <c r="I90"/>
  <c r="J90"/>
  <c r="L90"/>
  <c r="F92"/>
  <c r="I92"/>
  <c r="J92"/>
  <c r="L92"/>
  <c r="F94"/>
  <c r="I94"/>
  <c r="J94"/>
  <c r="L94"/>
  <c r="F96"/>
  <c r="I96"/>
  <c r="J96"/>
  <c r="L96"/>
  <c r="F97"/>
  <c r="I97"/>
  <c r="J97"/>
  <c r="L97"/>
  <c r="F98"/>
  <c r="I98"/>
  <c r="J98"/>
  <c r="L98"/>
  <c r="F99"/>
  <c r="I99"/>
  <c r="J99"/>
  <c r="L99"/>
  <c r="F100"/>
  <c r="I100"/>
  <c r="J100"/>
  <c r="L100"/>
  <c r="F101"/>
  <c r="I101"/>
  <c r="J101"/>
  <c r="L101"/>
  <c r="F102"/>
  <c r="I102"/>
  <c r="J102"/>
  <c r="L102"/>
  <c r="J103"/>
  <c r="L103"/>
  <c r="L104"/>
  <c r="L105"/>
  <c r="L106"/>
  <c r="L107"/>
  <c r="L110"/>
  <c r="F111"/>
  <c r="I111"/>
  <c r="J111"/>
  <c r="L111"/>
  <c r="F112"/>
  <c r="I112"/>
  <c r="J112"/>
  <c r="L112"/>
  <c r="F113"/>
  <c r="I113"/>
  <c r="J113"/>
  <c r="L113"/>
  <c r="J114"/>
  <c r="L114"/>
  <c r="L115"/>
  <c r="J10"/>
  <c r="L10"/>
  <c r="J119"/>
  <c r="G114"/>
  <c r="H114"/>
  <c r="I119"/>
  <c r="F119"/>
  <c r="G103"/>
  <c r="G16"/>
  <c r="H103"/>
  <c r="H16"/>
  <c r="I114"/>
  <c r="F16"/>
  <c r="F103"/>
  <c r="G10"/>
  <c r="H10"/>
  <c r="F114"/>
  <c r="K120"/>
  <c r="D120"/>
  <c r="I16"/>
  <c r="I103"/>
  <c r="F10"/>
  <c r="F120"/>
  <c r="E120"/>
  <c r="J120"/>
  <c r="I10"/>
  <c r="I120"/>
  <c r="H9" i="3"/>
</calcChain>
</file>

<file path=xl/sharedStrings.xml><?xml version="1.0" encoding="utf-8"?>
<sst xmlns="http://schemas.openxmlformats.org/spreadsheetml/2006/main" count="814" uniqueCount="385">
  <si>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</si>
  <si>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</si>
  <si>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</si>
  <si>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</si>
  <si>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</si>
  <si>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</si>
  <si>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</si>
  <si>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</si>
  <si>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</si>
  <si>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</si>
  <si>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</si>
  <si>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</si>
  <si>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</si>
  <si>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</si>
  <si>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</si>
  <si>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</si>
  <si>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</si>
  <si>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</si>
  <si>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</si>
  <si>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</si>
  <si>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</si>
  <si>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</si>
  <si>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</si>
  <si>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</si>
  <si>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</si>
  <si>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</si>
  <si>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</si>
  <si>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</si>
  <si>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</si>
  <si>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</si>
  <si>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</si>
  <si>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</si>
  <si>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</si>
  <si>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</si>
  <si>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</si>
  <si>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</si>
  <si>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</si>
  <si>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</si>
  <si>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</si>
  <si>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</si>
  <si>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</si>
  <si>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</si>
  <si>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</si>
  <si>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</si>
  <si>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</si>
  <si>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</si>
  <si>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</si>
  <si>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</si>
  <si>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</si>
  <si>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</si>
  <si>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</si>
  <si>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</si>
  <si>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</si>
  <si>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</si>
  <si>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</si>
  <si>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</si>
  <si>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</si>
  <si>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</si>
  <si>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</si>
  <si>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</si>
  <si>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</si>
  <si>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</si>
  <si>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</si>
  <si>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</si>
  <si>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</si>
  <si>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</si>
  <si>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</si>
  <si>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0102</t>
  </si>
  <si>
    <t xml:space="preserve">заработная плата главы </t>
  </si>
  <si>
    <t>0113</t>
  </si>
  <si>
    <t>ф.15  ВУС</t>
  </si>
  <si>
    <t>начисления на выплаты по опл.труда</t>
  </si>
  <si>
    <t>Прочие выплаты</t>
  </si>
  <si>
    <t>начисления на прочие выплаты по опл.труда</t>
  </si>
  <si>
    <t xml:space="preserve">  ф.00 Глава муниципальгного образования</t>
  </si>
  <si>
    <t xml:space="preserve"> ф.00 Расходы на выплаты персоналу муниципального органа</t>
  </si>
  <si>
    <t xml:space="preserve">заработная плата </t>
  </si>
  <si>
    <t>начисления на прочие выплаты</t>
  </si>
  <si>
    <t>прочие работы и услуги</t>
  </si>
  <si>
    <t>коммунальные услуги</t>
  </si>
  <si>
    <t>Пособия по оциальной помощи населению</t>
  </si>
  <si>
    <t>перечисления другим бюджетам(архстройнадзор)</t>
  </si>
  <si>
    <t>прочие работы и услуги ф.33</t>
  </si>
  <si>
    <t>0409</t>
  </si>
  <si>
    <t xml:space="preserve">ИТОГО </t>
  </si>
  <si>
    <t>0502</t>
  </si>
  <si>
    <t>0801</t>
  </si>
  <si>
    <t xml:space="preserve"> ф. 18  ГО ЧС  (АСС)</t>
  </si>
  <si>
    <t>ф. 00 Оформление недвижим.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</si>
  <si>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</si>
  <si>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</si>
  <si>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</si>
  <si>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</si>
  <si>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</si>
  <si>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</si>
  <si>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</si>
  <si>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</si>
  <si>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</si>
  <si>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</si>
  <si>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</si>
  <si>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</si>
  <si>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</si>
  <si>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</si>
  <si>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</si>
  <si>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</si>
  <si>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</si>
  <si>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</si>
  <si>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</si>
  <si>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</si>
  <si>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</si>
  <si>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</si>
  <si>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</si>
  <si>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</si>
  <si>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</si>
  <si>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</si>
  <si>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</si>
  <si>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</si>
  <si>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</si>
  <si>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</si>
  <si>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</si>
  <si>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</si>
  <si>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</si>
  <si>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Г.И.Каширина</t>
  </si>
  <si>
    <t>увеличен.ст-ти осн ср-в</t>
  </si>
  <si>
    <t>951 0102 8910011</t>
  </si>
  <si>
    <t xml:space="preserve"> ф.00 Мероприятия по замене ламп накаливания</t>
  </si>
  <si>
    <t>951 0102 8910011 121 00</t>
  </si>
  <si>
    <t>951 0102 8910011 122 00</t>
  </si>
  <si>
    <t xml:space="preserve">951 0102 8910011 122 00 </t>
  </si>
  <si>
    <t>951 0104 0612843 244 00</t>
  </si>
  <si>
    <t>951 0104 1310011 121 00</t>
  </si>
  <si>
    <t>951 0104 1310011 122 00</t>
  </si>
  <si>
    <t>951 0104 1310019 244 00</t>
  </si>
  <si>
    <t>Закупка товаров, работ, услуг ф.00</t>
  </si>
  <si>
    <t>Пособия и компенсации гражданам и иные социальные выплаты, кроме публичных нормативных обязательств</t>
  </si>
  <si>
    <t>951 0104 1310019 321</t>
  </si>
  <si>
    <t>952 0104 1310019 321 00</t>
  </si>
  <si>
    <t>Иные межбюдж.трансферты</t>
  </si>
  <si>
    <t>Расходы на уплату налога на имущество, зем налога, прочих налогов и сборов и иных платежей</t>
  </si>
  <si>
    <t>прочие расходы</t>
  </si>
  <si>
    <t>951 0104 9992860 00</t>
  </si>
  <si>
    <t>ф.08 Определение перечня должн.лиц, уполномоч. составлять протоколы об админ. правонарушениях(мат.запасы)</t>
  </si>
  <si>
    <t xml:space="preserve">951 0104 9997239 244 08 </t>
  </si>
  <si>
    <t>951 0104 9998501 540 00</t>
  </si>
  <si>
    <t>952 0104 9998501 540 00</t>
  </si>
  <si>
    <t>ф.  00 Совершенств организации муниц службы, внедрение эффект технологий современных методов кадровой работы</t>
  </si>
  <si>
    <t>951 0113 0112854 244 226 00</t>
  </si>
  <si>
    <t>951 0113 9992858 244 226 00</t>
  </si>
  <si>
    <t>Ф. 00 прочие расходы (штрафы)</t>
  </si>
  <si>
    <t>951 0113 9992860 831 290 00</t>
  </si>
  <si>
    <t xml:space="preserve">951 0203 9995118 15 </t>
  </si>
  <si>
    <t>951 0203 9995118 121 15</t>
  </si>
  <si>
    <t>951 0203 9995118 244 15</t>
  </si>
  <si>
    <t xml:space="preserve"> ф. 00  ГО ЧС Пожарная безопасность</t>
  </si>
  <si>
    <t>951 0309 0212831 244 00</t>
  </si>
  <si>
    <t>951 0309 0228502 540 18</t>
  </si>
  <si>
    <t>951 0309 0312829 244 00</t>
  </si>
  <si>
    <t xml:space="preserve">ф.00 Мероприятия по антитеррористической защищенн. </t>
  </si>
  <si>
    <t>ф. 33 Мероприятия по безопасности движения</t>
  </si>
  <si>
    <t>951 0409 0422839</t>
  </si>
  <si>
    <t>951 0409 0422839 244 33</t>
  </si>
  <si>
    <t>ф. 00 Комплексн. меры противодейств. наркот.</t>
  </si>
  <si>
    <t>951 0503 0322830 244 00</t>
  </si>
  <si>
    <t xml:space="preserve"> ф. 36 Уличное освещение</t>
  </si>
  <si>
    <t>951 0503 0712861 244 36</t>
  </si>
  <si>
    <t>951 0503 0712861 244 37</t>
  </si>
  <si>
    <t>ф. 35 Посадка зеленых насаждений</t>
  </si>
  <si>
    <t>951 0503 0812849 244 35</t>
  </si>
  <si>
    <t>951 0503 0812850 244 35</t>
  </si>
  <si>
    <t>ф. 32 Содерж и ремонт площадок мусорн контйнеров, содерж территор с/п</t>
  </si>
  <si>
    <t>951 0503 0912852 244 32</t>
  </si>
  <si>
    <t>ф. 32 Расходы на отлов брод животн, дезинф и дерат от насекомых</t>
  </si>
  <si>
    <t>951 0503 0912853 244 32</t>
  </si>
  <si>
    <t>ф.00 Охрана природных территорий</t>
  </si>
  <si>
    <t>951 0503 1212834 244 00</t>
  </si>
  <si>
    <t>Субсидии на обеспечение деятельности культуры</t>
  </si>
  <si>
    <t>ф.00  Технадзор за строительством ДК, тех присоединение</t>
  </si>
  <si>
    <t>ф.00 Мероприятия в сфере культуры</t>
  </si>
  <si>
    <t>951 0801 1012859 611 00</t>
  </si>
  <si>
    <t>ф.00  Детская библиотека</t>
  </si>
  <si>
    <t>951 0801 1012959 611 00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</si>
  <si>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</si>
  <si>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</si>
  <si>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951 1101 1112836 244 00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</si>
  <si>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</si>
  <si>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</si>
  <si>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</si>
  <si>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</si>
  <si>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</si>
  <si>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</si>
  <si>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</si>
  <si>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</si>
  <si>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</si>
  <si>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</si>
  <si>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</si>
  <si>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</si>
  <si>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</si>
  <si>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</si>
  <si>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</si>
  <si>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</si>
  <si>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</si>
  <si>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</si>
  <si>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</si>
  <si>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</si>
  <si>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</si>
  <si>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</si>
  <si>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</si>
  <si>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</si>
  <si>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</si>
  <si>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</si>
  <si>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</si>
  <si>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</si>
  <si>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</si>
  <si>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</si>
  <si>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</si>
  <si>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</si>
  <si>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</si>
  <si>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</si>
  <si>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</si>
  <si>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</si>
  <si>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</si>
  <si>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</si>
  <si>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</si>
  <si>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</si>
  <si>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Налоги с применен.упрощ.сист.налог.</t>
  </si>
  <si>
    <t>105 00000 00 0000 000</t>
  </si>
  <si>
    <t>105 01010 01 0000 110</t>
  </si>
  <si>
    <t>105 01011 01 0000 110</t>
  </si>
  <si>
    <t>105 01011 01 1000 110</t>
  </si>
  <si>
    <t>105 01011 01 3000 110</t>
  </si>
  <si>
    <t>105 01012 01 2000 110</t>
  </si>
  <si>
    <t>105 01012 01 3000 110</t>
  </si>
  <si>
    <t>105 01020 01 0000 110</t>
  </si>
  <si>
    <t>105 01021 01 0000 110</t>
  </si>
  <si>
    <t>105 01021 01 1000 110</t>
  </si>
  <si>
    <t>105 01021 01 3000 110</t>
  </si>
  <si>
    <t>105 01050 01 0000 110</t>
  </si>
  <si>
    <t>105 01050 01 1000 110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</si>
  <si>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</si>
  <si>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</si>
  <si>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</si>
  <si>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</si>
  <si>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</si>
  <si>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</si>
  <si>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</si>
  <si>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</si>
  <si>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</si>
  <si>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</si>
  <si>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</si>
  <si>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</si>
  <si>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</si>
  <si>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</si>
  <si>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</si>
  <si>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</si>
  <si>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</si>
  <si>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</si>
  <si>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</si>
  <si>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</si>
  <si>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202 01001 10 0000 151</t>
  </si>
  <si>
    <t>202 03000 00 0000 151</t>
  </si>
  <si>
    <t>202 03015 10 0000 151</t>
  </si>
  <si>
    <t>202 03024 10 0000 151</t>
  </si>
  <si>
    <t>202 04000 00 0000 151</t>
  </si>
  <si>
    <t>202 04012 10 0000 151</t>
  </si>
  <si>
    <t>202 04999 00 0000 151</t>
  </si>
  <si>
    <t>202 04999 10 0000 151</t>
  </si>
  <si>
    <t>Содержание дорог</t>
  </si>
  <si>
    <t>951 0113 9992860 851 290 00</t>
  </si>
  <si>
    <t>951 1001 1512825 321 00</t>
  </si>
  <si>
    <t>0,00</t>
  </si>
  <si>
    <t>202 01000 00 0000 151</t>
  </si>
  <si>
    <t>202 01001 00 0000 151</t>
  </si>
  <si>
    <t>Дотации бюджетам поселений на выравнивание бюджетной обеспеченности</t>
  </si>
  <si>
    <t>111 05035 10 0000 120</t>
  </si>
  <si>
    <t>951 0113 9992899 852 290 00</t>
  </si>
  <si>
    <t>Ф. 00 прочие расходы (госпошлина)</t>
  </si>
  <si>
    <t>Ф. 00 прочие расходы (взнос СМО)</t>
  </si>
  <si>
    <t>Ф. 00 прочие расходы (зем и им-в налог)</t>
  </si>
  <si>
    <t>1101</t>
  </si>
  <si>
    <t>транспортные услуги</t>
  </si>
  <si>
    <t>951 0801 1012871 414 00</t>
  </si>
  <si>
    <t>951 0502 0522824 244 00</t>
  </si>
  <si>
    <t>951 0503 0712846 244 37</t>
  </si>
  <si>
    <t>108 04020 01 4000 110</t>
  </si>
  <si>
    <t>951 0104 9992860 852 00</t>
  </si>
  <si>
    <t>перечисления другим бюджетам(координация деятельности и реформирования ЖКХ)</t>
  </si>
  <si>
    <t>952 0104 9998503 540 00</t>
  </si>
  <si>
    <t>951 0111 9919012 870 290 00</t>
  </si>
  <si>
    <t>Резервный фонд главы с/п ф 00</t>
  </si>
  <si>
    <t>Ф. 00 прочие расходы (публикации и сайт)</t>
  </si>
  <si>
    <t>951 0113 9992899 244 226 00</t>
  </si>
  <si>
    <t>951 0409 0412838 244 225 33</t>
  </si>
  <si>
    <t>ф. 33 Ремонт и содерж автодорог общего пользования местного значения</t>
  </si>
  <si>
    <t>ф. 33 ПСД на капремонт автодорог общего пользования местного значения</t>
  </si>
  <si>
    <t>951 0409 0412841 244 226 33</t>
  </si>
  <si>
    <t>работы и услуги по содержанию имущества ф.33</t>
  </si>
  <si>
    <t>ф.00 имущ взнос на проведение кап ремонтов</t>
  </si>
  <si>
    <t>951 0501 0516808 243 225 00</t>
  </si>
  <si>
    <t>ф 00 Ремонт и обслуживание объектов теплоснабжения</t>
  </si>
  <si>
    <t>ф00 Транспортный налог</t>
  </si>
  <si>
    <t>951 0502 9992860 852 00</t>
  </si>
  <si>
    <t xml:space="preserve"> ф. 37 работы и услуги по содержанию имущества</t>
  </si>
  <si>
    <t xml:space="preserve"> ф. 37 Обслуж ул освещения</t>
  </si>
  <si>
    <t>ф. 35Посадка зеленых насаждений</t>
  </si>
  <si>
    <t>ф.35 Содержание зеленых насаждений</t>
  </si>
  <si>
    <t>ф. 12 Ремонт и содерж автодорог общего пользования местного значения</t>
  </si>
  <si>
    <t>951 0409 0417351 244 225 12</t>
  </si>
  <si>
    <t>ф 12 Развитие материальноый базы сельского поселения в сфере ТБО</t>
  </si>
  <si>
    <t>ф. 05 Пособия по наводнению</t>
  </si>
  <si>
    <t>951 0309 9995104 360 05</t>
  </si>
  <si>
    <t>951 0502 1217338 244 12</t>
  </si>
  <si>
    <t>951 0113 9992899 853 290 00</t>
  </si>
  <si>
    <t>ф.01Оформление недвижим.</t>
  </si>
  <si>
    <t>951 0113 9992858 244 226 01</t>
  </si>
  <si>
    <t>951 0502 0522824 244 23</t>
  </si>
  <si>
    <t>ф 23 Ремонт и обслуживание объектов теплоснабжения</t>
  </si>
  <si>
    <t xml:space="preserve"> ф.23 работы и услуги по содержанию имущества</t>
  </si>
  <si>
    <t xml:space="preserve"> ф. 23 Обслуж ул освещения</t>
  </si>
  <si>
    <t>101 02030 01 2100 110</t>
  </si>
  <si>
    <t>103 00000 00 0000 000</t>
  </si>
  <si>
    <t>Акцизы по подакцизным товарам (продукции), производимым на территории Российской Федерации.</t>
  </si>
  <si>
    <t>103 02000 01 0000 110</t>
  </si>
  <si>
    <t>103 02230 01 0000 110</t>
  </si>
  <si>
    <t>103 02240 01 0000 110</t>
  </si>
  <si>
    <t>103 02250 01 0000 110</t>
  </si>
  <si>
    <t>103 02260 01 0000 110</t>
  </si>
  <si>
    <t>105 01000 00 0000 000</t>
  </si>
  <si>
    <t>105 01011 01 2100 110</t>
  </si>
  <si>
    <t>105 01021 01 2100 110</t>
  </si>
  <si>
    <t>105 01050 01 2100 110</t>
  </si>
  <si>
    <t>Единый сельскохозяйственный налог</t>
  </si>
  <si>
    <t>106 01030 10 2100 110</t>
  </si>
  <si>
    <t>Земельный налог</t>
  </si>
  <si>
    <t>106 06030 10 0000 110</t>
  </si>
  <si>
    <t>а) организации</t>
  </si>
  <si>
    <t>106 06033 10 0000 110</t>
  </si>
  <si>
    <t>106 06033 10 1000 110</t>
  </si>
  <si>
    <t>106 06033 10 2100 110</t>
  </si>
  <si>
    <t>106 06033 10 3000 110</t>
  </si>
  <si>
    <t>106 06033 10 4000 110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</si>
  <si>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</si>
  <si>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</si>
  <si>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</si>
  <si>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</si>
  <si>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</si>
  <si>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</si>
  <si>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</si>
  <si>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</si>
  <si>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</si>
  <si>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</si>
  <si>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</si>
  <si>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</si>
  <si>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</si>
  <si>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</si>
  <si>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</si>
  <si>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</si>
  <si>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</si>
  <si>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202 03024 00 0000 151</t>
  </si>
  <si>
    <t>Субвенции бюджетам поселений на выполнение передаваемых полномочий субъектов Российской Федерации</t>
  </si>
  <si>
    <t xml:space="preserve">Иные межбюджетные трансферты </t>
  </si>
  <si>
    <t>Материальная выплата за новоднение</t>
  </si>
  <si>
    <t>Мусоровоз</t>
  </si>
  <si>
    <t>951 0503 0712846 244 23</t>
  </si>
  <si>
    <t>ф. 23 Оформление недвижим.</t>
  </si>
  <si>
    <t>951 0113 9992858 244 226 23</t>
  </si>
  <si>
    <t>ф.23 прочие работы и услуги</t>
  </si>
  <si>
    <t>951 0104 1310019 244 23</t>
  </si>
  <si>
    <t>Глава</t>
  </si>
  <si>
    <t>О.Е.Ягодка</t>
  </si>
  <si>
    <t>105 03010 01 2100 110</t>
  </si>
  <si>
    <t>ф.85 Повышение з/пл работникам культуры</t>
  </si>
  <si>
    <t>951 0801 1010385 611 85</t>
  </si>
  <si>
    <t>ф.16 Повышение з/пл работникам культуры</t>
  </si>
  <si>
    <t>951 0801 1017385 611 16</t>
  </si>
  <si>
    <t>Ф. 00 прочие расходы (судебные издержки)</t>
  </si>
  <si>
    <t>951 0113 9992874 831 290 00</t>
  </si>
  <si>
    <t>951 0502 0522863 244 00</t>
  </si>
  <si>
    <t>на 01.09.15г.</t>
  </si>
  <si>
    <t xml:space="preserve">                    3. Источники финансирования дефицита бюджета на 01.09.2015г</t>
  </si>
  <si>
    <t>1 сентября 2015 г.</t>
  </si>
  <si>
    <t>01.09.2015г.</t>
  </si>
  <si>
    <t>101 02020 01 2100 110</t>
  </si>
  <si>
    <t>0,01</t>
  </si>
  <si>
    <t>106 06043 10 3000 110</t>
  </si>
  <si>
    <t>Увеличение фонда оплаты труда работникам культура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</si>
</sst>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0.00_ ;[Red]\-0.00\ 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5" fillId="0" borderId="12" xfId="0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0" fillId="0" borderId="0" xfId="0" applyFont="1" applyFill="1"/>
    <xf numFmtId="49" fontId="2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164" fontId="0" fillId="0" borderId="0" xfId="0" applyNumberFormat="1" applyFill="1"/>
    <xf numFmtId="49" fontId="3" fillId="0" borderId="18" xfId="0" applyNumberFormat="1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left"/>
    </xf>
    <xf numFmtId="43" fontId="5" fillId="0" borderId="18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3" fontId="5" fillId="0" borderId="20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2" fillId="0" borderId="1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/>
    <xf numFmtId="49" fontId="5" fillId="0" borderId="18" xfId="0" applyNumberFormat="1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left"/>
    </xf>
    <xf numFmtId="43" fontId="2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/>
    </xf>
    <xf numFmtId="43" fontId="5" fillId="0" borderId="2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left"/>
    </xf>
    <xf numFmtId="43" fontId="3" fillId="0" borderId="21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15" xfId="0" applyFill="1" applyBorder="1"/>
    <xf numFmtId="164" fontId="0" fillId="0" borderId="15" xfId="0" applyNumberFormat="1" applyFill="1" applyBorder="1"/>
    <xf numFmtId="164" fontId="0" fillId="0" borderId="23" xfId="0" applyNumberFormat="1" applyFill="1" applyBorder="1"/>
    <xf numFmtId="0" fontId="3" fillId="0" borderId="24" xfId="0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2" fillId="0" borderId="27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5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43" fontId="2" fillId="0" borderId="23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Alignment="1"/>
    <xf numFmtId="0" fontId="0" fillId="0" borderId="0" xfId="0" applyFill="1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0" fillId="0" borderId="0" xfId="0" applyNumberFormat="1" applyFill="1" applyAlignment="1"/>
    <xf numFmtId="2" fontId="2" fillId="0" borderId="0" xfId="0" applyNumberFormat="1" applyFont="1" applyFill="1"/>
    <xf numFmtId="49" fontId="2" fillId="0" borderId="21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/>
    <xf numFmtId="2" fontId="0" fillId="0" borderId="1" xfId="0" applyNumberFormat="1" applyFill="1" applyBorder="1"/>
    <xf numFmtId="0" fontId="2" fillId="0" borderId="5" xfId="0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wrapText="1" indent="2"/>
    </xf>
    <xf numFmtId="0" fontId="0" fillId="0" borderId="4" xfId="0" applyFill="1" applyBorder="1" applyAlignment="1">
      <alignment horizontal="left"/>
    </xf>
    <xf numFmtId="0" fontId="3" fillId="0" borderId="30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4" fontId="7" fillId="0" borderId="0" xfId="0" applyNumberFormat="1" applyFont="1" applyFill="1"/>
    <xf numFmtId="0" fontId="7" fillId="0" borderId="0" xfId="0" applyFont="1" applyFill="1"/>
    <xf numFmtId="164" fontId="9" fillId="0" borderId="0" xfId="0" applyNumberFormat="1" applyFont="1" applyFill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164" fontId="2" fillId="0" borderId="5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49" fontId="2" fillId="0" borderId="21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/>
    <xf numFmtId="49" fontId="2" fillId="0" borderId="28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/>
    <xf numFmtId="0" fontId="11" fillId="0" borderId="0" xfId="0" applyFont="1"/>
    <xf numFmtId="0" fontId="11" fillId="0" borderId="1" xfId="0" applyFont="1" applyBorder="1" applyAlignment="1">
      <alignment horizontal="left"/>
    </xf>
    <xf numFmtId="2" fontId="11" fillId="0" borderId="1" xfId="0" applyNumberFormat="1" applyFont="1" applyBorder="1"/>
    <xf numFmtId="49" fontId="11" fillId="0" borderId="1" xfId="0" applyNumberFormat="1" applyFont="1" applyBorder="1"/>
    <xf numFmtId="2" fontId="11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top"/>
    </xf>
    <xf numFmtId="49" fontId="11" fillId="0" borderId="3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wrapText="1"/>
    </xf>
    <xf numFmtId="49" fontId="11" fillId="0" borderId="21" xfId="0" applyNumberFormat="1" applyFont="1" applyBorder="1" applyAlignment="1">
      <alignment horizontal="center" wrapText="1"/>
    </xf>
    <xf numFmtId="164" fontId="11" fillId="0" borderId="21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left" wrapText="1"/>
    </xf>
    <xf numFmtId="2" fontId="11" fillId="0" borderId="2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Border="1" applyAlignment="1">
      <alignment horizontal="left"/>
    </xf>
    <xf numFmtId="2" fontId="11" fillId="0" borderId="0" xfId="0" applyNumberFormat="1" applyFont="1"/>
    <xf numFmtId="165" fontId="11" fillId="0" borderId="0" xfId="0" applyNumberFormat="1" applyFont="1"/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3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164" fontId="0" fillId="0" borderId="1" xfId="0" applyNumberFormat="1" applyFill="1" applyBorder="1"/>
    <xf numFmtId="164" fontId="2" fillId="0" borderId="32" xfId="0" applyNumberFormat="1" applyFont="1" applyFill="1" applyBorder="1" applyAlignment="1">
      <alignment horizontal="left" vertical="center"/>
    </xf>
    <xf numFmtId="164" fontId="2" fillId="0" borderId="31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43" fontId="11" fillId="0" borderId="21" xfId="0" applyNumberFormat="1" applyFont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164" fontId="3" fillId="3" borderId="21" xfId="0" applyNumberFormat="1" applyFont="1" applyFill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164" fontId="0" fillId="0" borderId="6" xfId="0" applyNumberFormat="1" applyFill="1" applyBorder="1"/>
    <xf numFmtId="0" fontId="0" fillId="0" borderId="21" xfId="0" applyFill="1" applyBorder="1"/>
    <xf numFmtId="43" fontId="1" fillId="0" borderId="0" xfId="0" applyNumberFormat="1" applyFont="1" applyFill="1"/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164" fontId="0" fillId="0" borderId="21" xfId="0" applyNumberFormat="1" applyFill="1" applyBorder="1"/>
    <xf numFmtId="49" fontId="2" fillId="0" borderId="3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/>
    <xf numFmtId="0" fontId="0" fillId="0" borderId="0" xfId="0" applyFill="1" applyAlignment="1"/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tabSelected="1" zoomScaleSheetLayoutView="125" workbookViewId="0">
      <selection activeCell="C15" sqref="C15"/>
    </sheetView>
  </sheetViews>
  <sheetFormatPr defaultColWidth="9.109375" defaultRowHeight="13.2"/>
  <cols>
    <col min="1" max="1" width="37.5546875" style="78" customWidth="1"/>
    <col min="2" max="2" width="4.109375" style="78" customWidth="1"/>
    <col min="3" max="3" width="18.88671875" style="78" customWidth="1"/>
    <col min="4" max="4" width="16.88671875" style="79" customWidth="1"/>
    <col min="5" max="5" width="20.6640625" style="77" customWidth="1"/>
    <col min="6" max="6" width="13.109375" style="79" customWidth="1"/>
    <col min="7" max="7" width="12.44140625" style="79" customWidth="1"/>
    <col min="8" max="8" width="13.33203125" style="79" customWidth="1"/>
    <col min="9" max="9" width="15.5546875" style="1" customWidth="1"/>
    <col min="10" max="16384" width="9.109375" style="1"/>
  </cols>
  <sheetData>
    <row r="1" spans="1:9" ht="14.25" customHeight="1">
      <c r="A1" s="236" t="s">
        <v>184</v>
      </c>
      <c r="B1" s="237"/>
      <c r="C1" s="237"/>
      <c r="D1" s="237"/>
      <c r="E1" s="237"/>
      <c r="F1" s="237"/>
      <c r="G1" s="237"/>
      <c r="H1" s="237"/>
    </row>
    <row r="2" spans="1:9" ht="12" customHeight="1">
      <c r="A2" s="236" t="s">
        <v>185</v>
      </c>
      <c r="B2" s="237"/>
      <c r="C2" s="237"/>
      <c r="D2" s="237"/>
      <c r="E2" s="237"/>
      <c r="F2" s="237"/>
      <c r="G2" s="237"/>
      <c r="H2" s="237"/>
      <c r="I2" s="80"/>
    </row>
    <row r="3" spans="1:9" ht="12" customHeight="1">
      <c r="A3" s="236" t="s">
        <v>186</v>
      </c>
      <c r="B3" s="237"/>
      <c r="C3" s="237"/>
      <c r="D3" s="237"/>
      <c r="E3" s="237"/>
      <c r="F3" s="237"/>
      <c r="G3" s="237"/>
      <c r="H3" s="238"/>
      <c r="I3" s="81"/>
    </row>
    <row r="4" spans="1:9" ht="12.75" customHeight="1">
      <c r="A4" s="239" t="s">
        <v>187</v>
      </c>
      <c r="B4" s="240"/>
      <c r="C4" s="240"/>
      <c r="D4" s="240"/>
      <c r="E4" s="240"/>
      <c r="F4" s="240"/>
      <c r="G4" s="240"/>
      <c r="H4" s="77"/>
      <c r="I4" s="84" t="s">
        <v>188</v>
      </c>
    </row>
    <row r="5" spans="1:9" ht="12.75" customHeight="1">
      <c r="A5" s="82"/>
      <c r="B5" s="83"/>
      <c r="C5" s="83"/>
      <c r="D5" s="85"/>
      <c r="E5" s="86"/>
      <c r="F5" s="83"/>
      <c r="G5" s="83"/>
      <c r="H5" s="87" t="s">
        <v>189</v>
      </c>
      <c r="I5" s="88" t="s">
        <v>190</v>
      </c>
    </row>
    <row r="6" spans="1:9" ht="14.1" customHeight="1">
      <c r="A6" s="85" t="s">
        <v>191</v>
      </c>
      <c r="B6" s="85"/>
      <c r="D6" s="3"/>
      <c r="E6" s="89"/>
      <c r="F6" s="85" t="s">
        <v>379</v>
      </c>
      <c r="G6" s="85"/>
      <c r="H6" s="90" t="s">
        <v>192</v>
      </c>
      <c r="I6" s="91" t="s">
        <v>380</v>
      </c>
    </row>
    <row r="7" spans="1:9" ht="18" customHeight="1">
      <c r="A7" s="3" t="s">
        <v>193</v>
      </c>
      <c r="B7" s="3"/>
      <c r="D7" s="4"/>
      <c r="E7" s="87"/>
      <c r="F7" s="4"/>
      <c r="G7" s="4"/>
      <c r="H7" s="90"/>
      <c r="I7" s="92"/>
    </row>
    <row r="8" spans="1:9" ht="9.75" customHeight="1">
      <c r="A8" s="3" t="s">
        <v>194</v>
      </c>
      <c r="B8" s="3"/>
      <c r="C8" s="3"/>
      <c r="D8" s="4"/>
      <c r="E8" s="87"/>
      <c r="F8" s="4"/>
      <c r="G8" s="4"/>
      <c r="H8" s="90"/>
      <c r="I8" s="92"/>
    </row>
    <row r="9" spans="1:9" ht="9.75" customHeight="1">
      <c r="A9" s="3" t="s">
        <v>195</v>
      </c>
      <c r="B9" s="3"/>
      <c r="C9" s="3"/>
      <c r="D9" s="4"/>
      <c r="E9" s="87"/>
      <c r="F9" s="4"/>
      <c r="G9" s="4"/>
      <c r="H9" s="90" t="s">
        <v>196</v>
      </c>
      <c r="I9" s="92"/>
    </row>
    <row r="10" spans="1:9" ht="12.75" customHeight="1">
      <c r="A10" s="3" t="s">
        <v>197</v>
      </c>
      <c r="B10" s="1"/>
      <c r="C10" s="9" t="s">
        <v>198</v>
      </c>
      <c r="D10" s="9"/>
      <c r="E10" s="93"/>
      <c r="F10" s="9"/>
      <c r="G10" s="9"/>
      <c r="H10" s="90" t="s">
        <v>199</v>
      </c>
      <c r="I10" s="92"/>
    </row>
    <row r="11" spans="1:9" ht="15.75" customHeight="1">
      <c r="A11" s="3" t="s">
        <v>200</v>
      </c>
      <c r="B11" s="3"/>
      <c r="C11" s="3"/>
      <c r="D11" s="4"/>
      <c r="E11" s="87"/>
      <c r="F11" s="4"/>
      <c r="G11" s="4"/>
      <c r="H11" s="90" t="s">
        <v>201</v>
      </c>
      <c r="I11" s="92"/>
    </row>
    <row r="12" spans="1:9" ht="14.1" customHeight="1">
      <c r="A12" s="3" t="s">
        <v>202</v>
      </c>
      <c r="B12" s="3"/>
      <c r="C12" s="3"/>
      <c r="D12" s="4"/>
      <c r="E12" s="87"/>
      <c r="F12" s="4"/>
      <c r="G12" s="4"/>
      <c r="H12" s="90"/>
      <c r="I12" s="88"/>
    </row>
    <row r="13" spans="1:9" ht="14.1" customHeight="1">
      <c r="A13" s="3" t="s">
        <v>203</v>
      </c>
      <c r="B13" s="3"/>
      <c r="C13" s="3"/>
      <c r="D13" s="4"/>
      <c r="E13" s="87"/>
      <c r="F13" s="4"/>
      <c r="G13" s="4"/>
      <c r="H13" s="90" t="s">
        <v>204</v>
      </c>
      <c r="I13" s="88" t="s">
        <v>205</v>
      </c>
    </row>
    <row r="14" spans="1:9" ht="14.25" customHeight="1">
      <c r="B14" s="2"/>
      <c r="C14" s="2" t="s">
        <v>206</v>
      </c>
      <c r="D14" s="4"/>
      <c r="E14" s="87"/>
      <c r="F14" s="4"/>
      <c r="G14" s="4"/>
      <c r="H14" s="87"/>
      <c r="I14" s="5"/>
    </row>
    <row r="15" spans="1:9" ht="12.75" customHeight="1">
      <c r="A15" s="94"/>
      <c r="B15" s="84"/>
      <c r="C15" s="84"/>
      <c r="D15" s="15"/>
      <c r="E15" s="233" t="s">
        <v>5</v>
      </c>
      <c r="F15" s="234"/>
      <c r="G15" s="234"/>
      <c r="H15" s="234"/>
      <c r="I15" s="235"/>
    </row>
    <row r="16" spans="1:9" ht="9.9" customHeight="1">
      <c r="A16" s="12"/>
      <c r="B16" s="12" t="s">
        <v>16</v>
      </c>
      <c r="C16" s="12" t="s">
        <v>207</v>
      </c>
      <c r="D16" s="13" t="s">
        <v>34</v>
      </c>
      <c r="E16" s="96" t="s">
        <v>43</v>
      </c>
      <c r="F16" s="16" t="s">
        <v>6</v>
      </c>
      <c r="G16" s="15" t="s">
        <v>9</v>
      </c>
      <c r="H16" s="97"/>
      <c r="I16" s="95" t="s">
        <v>2</v>
      </c>
    </row>
    <row r="17" spans="1:10" ht="9.9" customHeight="1">
      <c r="A17" s="12" t="s">
        <v>4</v>
      </c>
      <c r="B17" s="12" t="s">
        <v>17</v>
      </c>
      <c r="C17" s="12" t="s">
        <v>39</v>
      </c>
      <c r="D17" s="13" t="s">
        <v>35</v>
      </c>
      <c r="E17" s="98" t="s">
        <v>44</v>
      </c>
      <c r="F17" s="13" t="s">
        <v>7</v>
      </c>
      <c r="G17" s="13" t="s">
        <v>10</v>
      </c>
      <c r="H17" s="99" t="s">
        <v>11</v>
      </c>
      <c r="I17" s="95" t="s">
        <v>3</v>
      </c>
    </row>
    <row r="18" spans="1:10" ht="9.9" customHeight="1">
      <c r="A18" s="100"/>
      <c r="B18" s="12" t="s">
        <v>18</v>
      </c>
      <c r="C18" s="12" t="s">
        <v>40</v>
      </c>
      <c r="D18" s="13" t="s">
        <v>3</v>
      </c>
      <c r="E18" s="98" t="s">
        <v>45</v>
      </c>
      <c r="F18" s="13" t="s">
        <v>8</v>
      </c>
      <c r="G18" s="13"/>
      <c r="H18" s="99"/>
      <c r="I18" s="95"/>
    </row>
    <row r="19" spans="1:10" ht="9.9" customHeight="1">
      <c r="A19" s="100"/>
      <c r="B19" s="229"/>
      <c r="C19" s="230"/>
      <c r="D19" s="231"/>
      <c r="E19" s="98"/>
      <c r="F19" s="13"/>
      <c r="G19" s="13"/>
      <c r="H19" s="99"/>
      <c r="I19" s="95"/>
    </row>
    <row r="20" spans="1:10" ht="9.9" customHeight="1">
      <c r="A20" s="101">
        <v>1</v>
      </c>
      <c r="B20" s="102">
        <v>2</v>
      </c>
      <c r="C20" s="102">
        <v>3</v>
      </c>
      <c r="D20" s="15" t="s">
        <v>0</v>
      </c>
      <c r="E20" s="97" t="s">
        <v>1</v>
      </c>
      <c r="F20" s="15" t="s">
        <v>12</v>
      </c>
      <c r="G20" s="15" t="s">
        <v>13</v>
      </c>
      <c r="H20" s="96" t="s">
        <v>14</v>
      </c>
      <c r="I20" s="95" t="s">
        <v>15</v>
      </c>
    </row>
    <row r="21" spans="1:10">
      <c r="A21" s="103" t="s">
        <v>208</v>
      </c>
      <c r="B21" s="104"/>
      <c r="C21" s="104" t="s">
        <v>209</v>
      </c>
      <c r="D21" s="105">
        <f>D22+D97</f>
        <v>92981200</v>
      </c>
      <c r="E21" s="105">
        <f>E22+E97</f>
        <v>87102900.850000009</v>
      </c>
      <c r="F21" s="105" t="s">
        <v>269</v>
      </c>
      <c r="G21" s="105" t="s">
        <v>269</v>
      </c>
      <c r="H21" s="105">
        <f>E21</f>
        <v>87102900.850000009</v>
      </c>
      <c r="I21" s="105">
        <f>D21-H21</f>
        <v>5878299.1499999911</v>
      </c>
      <c r="J21" s="39"/>
    </row>
    <row r="22" spans="1:10" ht="21" customHeight="1">
      <c r="A22" s="106" t="s">
        <v>210</v>
      </c>
      <c r="B22" s="104"/>
      <c r="C22" s="104" t="s">
        <v>211</v>
      </c>
      <c r="D22" s="105">
        <f>D23+D36+D42+D63+D81+D86+D90+D94</f>
        <v>11810300</v>
      </c>
      <c r="E22" s="105">
        <f>E23+E36+E42+E63+E81+E86+E90+E94</f>
        <v>6867159.6200000001</v>
      </c>
      <c r="F22" s="105" t="s">
        <v>269</v>
      </c>
      <c r="G22" s="105" t="s">
        <v>269</v>
      </c>
      <c r="H22" s="105">
        <f t="shared" ref="H22:H102" si="0">E22</f>
        <v>6867159.6200000001</v>
      </c>
      <c r="I22" s="105">
        <f t="shared" ref="I22:I85" si="1">D22-H22</f>
        <v>4943140.38</v>
      </c>
      <c r="J22" s="39"/>
    </row>
    <row r="23" spans="1:10" ht="15.9" customHeight="1">
      <c r="A23" s="106"/>
      <c r="B23" s="104"/>
      <c r="C23" s="104" t="s">
        <v>212</v>
      </c>
      <c r="D23" s="105">
        <f>D24</f>
        <v>4079500</v>
      </c>
      <c r="E23" s="105">
        <f>E24</f>
        <v>2530295.61</v>
      </c>
      <c r="F23" s="105" t="s">
        <v>269</v>
      </c>
      <c r="G23" s="105" t="s">
        <v>269</v>
      </c>
      <c r="H23" s="105">
        <f t="shared" si="0"/>
        <v>2530295.61</v>
      </c>
      <c r="I23" s="105">
        <f t="shared" si="1"/>
        <v>1549204.3900000001</v>
      </c>
      <c r="J23" s="39"/>
    </row>
    <row r="24" spans="1:10" ht="15.9" customHeight="1">
      <c r="A24" s="106" t="s">
        <v>213</v>
      </c>
      <c r="B24" s="104"/>
      <c r="C24" s="104" t="s">
        <v>214</v>
      </c>
      <c r="D24" s="105">
        <f>D25+D28+D32</f>
        <v>4079500</v>
      </c>
      <c r="E24" s="105">
        <f>E25+E28+E32</f>
        <v>2530295.61</v>
      </c>
      <c r="F24" s="105" t="s">
        <v>269</v>
      </c>
      <c r="G24" s="105" t="s">
        <v>269</v>
      </c>
      <c r="H24" s="105">
        <f t="shared" si="0"/>
        <v>2530295.61</v>
      </c>
      <c r="I24" s="105">
        <f t="shared" si="1"/>
        <v>1549204.3900000001</v>
      </c>
      <c r="J24" s="39"/>
    </row>
    <row r="25" spans="1:10" ht="15.9" customHeight="1">
      <c r="A25" s="106"/>
      <c r="B25" s="104"/>
      <c r="C25" s="104" t="s">
        <v>215</v>
      </c>
      <c r="D25" s="105">
        <v>4079500</v>
      </c>
      <c r="E25" s="105">
        <f>E27</f>
        <v>2524795.88</v>
      </c>
      <c r="F25" s="105" t="s">
        <v>269</v>
      </c>
      <c r="G25" s="105" t="s">
        <v>269</v>
      </c>
      <c r="H25" s="105">
        <f t="shared" si="0"/>
        <v>2524795.88</v>
      </c>
      <c r="I25" s="105">
        <f t="shared" si="1"/>
        <v>1554704.12</v>
      </c>
      <c r="J25" s="39"/>
    </row>
    <row r="26" spans="1:10" ht="15.9" hidden="1" customHeight="1">
      <c r="A26" s="106"/>
      <c r="B26" s="104"/>
      <c r="C26" s="104" t="s">
        <v>216</v>
      </c>
      <c r="D26" s="105"/>
      <c r="E26" s="105"/>
      <c r="F26" s="105" t="s">
        <v>66</v>
      </c>
      <c r="G26" s="105" t="s">
        <v>66</v>
      </c>
      <c r="H26" s="105">
        <f t="shared" si="0"/>
        <v>0</v>
      </c>
      <c r="I26" s="105">
        <f t="shared" si="1"/>
        <v>0</v>
      </c>
      <c r="J26" s="39"/>
    </row>
    <row r="27" spans="1:10" ht="15.9" customHeight="1">
      <c r="A27" s="106"/>
      <c r="B27" s="104"/>
      <c r="C27" s="104" t="s">
        <v>217</v>
      </c>
      <c r="D27" s="105">
        <v>0</v>
      </c>
      <c r="E27" s="221">
        <v>2524795.88</v>
      </c>
      <c r="F27" s="105" t="s">
        <v>269</v>
      </c>
      <c r="G27" s="105" t="s">
        <v>269</v>
      </c>
      <c r="H27" s="105">
        <f>E27</f>
        <v>2524795.88</v>
      </c>
      <c r="I27" s="105">
        <f t="shared" si="1"/>
        <v>-2524795.88</v>
      </c>
      <c r="J27" s="39"/>
    </row>
    <row r="28" spans="1:10" ht="15.9" customHeight="1">
      <c r="A28" s="106"/>
      <c r="B28" s="104"/>
      <c r="C28" s="104" t="s">
        <v>218</v>
      </c>
      <c r="D28" s="105">
        <v>0</v>
      </c>
      <c r="E28" s="105">
        <f>E29+E31+E30</f>
        <v>1043.1599999999999</v>
      </c>
      <c r="F28" s="105" t="s">
        <v>269</v>
      </c>
      <c r="G28" s="105" t="s">
        <v>269</v>
      </c>
      <c r="H28" s="105">
        <f t="shared" si="0"/>
        <v>1043.1599999999999</v>
      </c>
      <c r="I28" s="105">
        <f t="shared" si="1"/>
        <v>-1043.1599999999999</v>
      </c>
      <c r="J28" s="39"/>
    </row>
    <row r="29" spans="1:10" ht="15.9" customHeight="1">
      <c r="A29" s="107"/>
      <c r="B29" s="104"/>
      <c r="C29" s="104" t="s">
        <v>219</v>
      </c>
      <c r="D29" s="105">
        <v>0</v>
      </c>
      <c r="E29" s="221">
        <v>943.05</v>
      </c>
      <c r="F29" s="105" t="s">
        <v>269</v>
      </c>
      <c r="G29" s="105" t="s">
        <v>269</v>
      </c>
      <c r="H29" s="105">
        <f t="shared" si="0"/>
        <v>943.05</v>
      </c>
      <c r="I29" s="105">
        <f t="shared" si="1"/>
        <v>-943.05</v>
      </c>
      <c r="J29" s="39"/>
    </row>
    <row r="30" spans="1:10" ht="15.9" customHeight="1">
      <c r="A30" s="107"/>
      <c r="B30" s="104"/>
      <c r="C30" s="104" t="s">
        <v>381</v>
      </c>
      <c r="D30" s="105">
        <v>0</v>
      </c>
      <c r="E30" s="221">
        <v>0.11</v>
      </c>
      <c r="F30" s="105"/>
      <c r="G30" s="105"/>
      <c r="H30" s="105"/>
      <c r="I30" s="105"/>
      <c r="J30" s="39"/>
    </row>
    <row r="31" spans="1:10" ht="15.9" customHeight="1">
      <c r="A31" s="107"/>
      <c r="B31" s="104"/>
      <c r="C31" s="104" t="s">
        <v>220</v>
      </c>
      <c r="D31" s="105">
        <v>0</v>
      </c>
      <c r="E31" s="221">
        <v>100</v>
      </c>
      <c r="F31" s="105">
        <v>0</v>
      </c>
      <c r="G31" s="105">
        <v>0</v>
      </c>
      <c r="H31" s="105">
        <v>0</v>
      </c>
      <c r="I31" s="105">
        <v>0</v>
      </c>
      <c r="J31" s="39"/>
    </row>
    <row r="32" spans="1:10" ht="15.9" customHeight="1">
      <c r="A32" s="106"/>
      <c r="B32" s="104"/>
      <c r="C32" s="104" t="s">
        <v>221</v>
      </c>
      <c r="D32" s="105">
        <v>0</v>
      </c>
      <c r="E32" s="105">
        <f>E33+E34+E35</f>
        <v>4456.57</v>
      </c>
      <c r="F32" s="105" t="s">
        <v>269</v>
      </c>
      <c r="G32" s="105" t="s">
        <v>269</v>
      </c>
      <c r="H32" s="105">
        <f t="shared" si="0"/>
        <v>4456.57</v>
      </c>
      <c r="I32" s="105">
        <f t="shared" si="1"/>
        <v>-4456.57</v>
      </c>
      <c r="J32" s="39"/>
    </row>
    <row r="33" spans="1:10" ht="15.9" customHeight="1">
      <c r="A33" s="106"/>
      <c r="B33" s="104"/>
      <c r="C33" s="104" t="s">
        <v>222</v>
      </c>
      <c r="D33" s="105">
        <v>0</v>
      </c>
      <c r="E33" s="221">
        <v>2263.5</v>
      </c>
      <c r="F33" s="105">
        <v>0</v>
      </c>
      <c r="G33" s="105">
        <v>0</v>
      </c>
      <c r="H33" s="105">
        <v>0</v>
      </c>
      <c r="I33" s="105">
        <v>0</v>
      </c>
      <c r="J33" s="39"/>
    </row>
    <row r="34" spans="1:10" ht="15.9" customHeight="1">
      <c r="A34" s="106"/>
      <c r="B34" s="104"/>
      <c r="C34" s="104" t="s">
        <v>318</v>
      </c>
      <c r="D34" s="105">
        <v>0</v>
      </c>
      <c r="E34" s="221">
        <v>-98.93</v>
      </c>
      <c r="F34" s="105" t="s">
        <v>269</v>
      </c>
      <c r="G34" s="105" t="s">
        <v>269</v>
      </c>
      <c r="H34" s="105">
        <v>0</v>
      </c>
      <c r="I34" s="105">
        <f t="shared" si="1"/>
        <v>0</v>
      </c>
      <c r="J34" s="39"/>
    </row>
    <row r="35" spans="1:10" ht="15.9" customHeight="1">
      <c r="A35" s="108"/>
      <c r="B35" s="104"/>
      <c r="C35" s="91" t="s">
        <v>223</v>
      </c>
      <c r="D35" s="105">
        <v>0</v>
      </c>
      <c r="E35" s="221">
        <v>2292</v>
      </c>
      <c r="F35" s="105" t="s">
        <v>269</v>
      </c>
      <c r="G35" s="105" t="s">
        <v>269</v>
      </c>
      <c r="H35" s="105">
        <f>E35</f>
        <v>2292</v>
      </c>
      <c r="I35" s="105">
        <f t="shared" si="1"/>
        <v>-2292</v>
      </c>
      <c r="J35" s="39"/>
    </row>
    <row r="36" spans="1:10" ht="12" customHeight="1">
      <c r="A36" s="108"/>
      <c r="B36" s="104"/>
      <c r="C36" s="91" t="s">
        <v>319</v>
      </c>
      <c r="D36" s="105">
        <f>D37</f>
        <v>1138700</v>
      </c>
      <c r="E36" s="105">
        <f>E37</f>
        <v>867768.19000000006</v>
      </c>
      <c r="F36" s="105" t="s">
        <v>269</v>
      </c>
      <c r="G36" s="105" t="s">
        <v>269</v>
      </c>
      <c r="H36" s="105">
        <f>E36</f>
        <v>867768.19000000006</v>
      </c>
      <c r="I36" s="105">
        <f t="shared" si="1"/>
        <v>270931.80999999994</v>
      </c>
      <c r="J36" s="39"/>
    </row>
    <row r="37" spans="1:10" ht="36.75" customHeight="1">
      <c r="A37" s="108" t="s">
        <v>320</v>
      </c>
      <c r="B37" s="104"/>
      <c r="C37" s="91" t="s">
        <v>321</v>
      </c>
      <c r="D37" s="105">
        <f>D38+D39+D40+D41</f>
        <v>1138700</v>
      </c>
      <c r="E37" s="105">
        <f>E38+E39+E40+E41</f>
        <v>867768.19000000006</v>
      </c>
      <c r="F37" s="105" t="s">
        <v>269</v>
      </c>
      <c r="G37" s="105" t="s">
        <v>269</v>
      </c>
      <c r="H37" s="105">
        <v>0</v>
      </c>
      <c r="I37" s="105">
        <f t="shared" si="1"/>
        <v>1138700</v>
      </c>
      <c r="J37" s="39"/>
    </row>
    <row r="38" spans="1:10" ht="15.9" customHeight="1">
      <c r="A38" s="108"/>
      <c r="B38" s="104"/>
      <c r="C38" s="91" t="s">
        <v>322</v>
      </c>
      <c r="D38" s="105">
        <v>348200</v>
      </c>
      <c r="E38" s="221">
        <v>294461.51</v>
      </c>
      <c r="F38" s="105" t="s">
        <v>269</v>
      </c>
      <c r="G38" s="105" t="s">
        <v>269</v>
      </c>
      <c r="H38" s="105">
        <f t="shared" si="0"/>
        <v>294461.51</v>
      </c>
      <c r="I38" s="105">
        <f t="shared" si="1"/>
        <v>53738.489999999991</v>
      </c>
      <c r="J38" s="39"/>
    </row>
    <row r="39" spans="1:10" ht="15.9" customHeight="1">
      <c r="A39" s="108"/>
      <c r="B39" s="104"/>
      <c r="C39" s="91" t="s">
        <v>323</v>
      </c>
      <c r="D39" s="105">
        <v>13000</v>
      </c>
      <c r="E39" s="221">
        <v>7950.16</v>
      </c>
      <c r="F39" s="105" t="s">
        <v>269</v>
      </c>
      <c r="G39" s="105" t="s">
        <v>269</v>
      </c>
      <c r="H39" s="105">
        <f t="shared" si="0"/>
        <v>7950.16</v>
      </c>
      <c r="I39" s="105">
        <f t="shared" si="1"/>
        <v>5049.84</v>
      </c>
      <c r="J39" s="39"/>
    </row>
    <row r="40" spans="1:10" ht="15.9" customHeight="1">
      <c r="A40" s="108"/>
      <c r="B40" s="104"/>
      <c r="C40" s="91" t="s">
        <v>324</v>
      </c>
      <c r="D40" s="105">
        <v>762800</v>
      </c>
      <c r="E40" s="221">
        <v>589042.13</v>
      </c>
      <c r="F40" s="105" t="s">
        <v>269</v>
      </c>
      <c r="G40" s="105" t="s">
        <v>269</v>
      </c>
      <c r="H40" s="105">
        <f t="shared" si="0"/>
        <v>589042.13</v>
      </c>
      <c r="I40" s="105">
        <f t="shared" si="1"/>
        <v>173757.87</v>
      </c>
      <c r="J40" s="39"/>
    </row>
    <row r="41" spans="1:10" ht="15.9" customHeight="1">
      <c r="A41" s="108"/>
      <c r="B41" s="104"/>
      <c r="C41" s="91" t="s">
        <v>325</v>
      </c>
      <c r="D41" s="105">
        <v>14700</v>
      </c>
      <c r="E41" s="221">
        <v>-23685.61</v>
      </c>
      <c r="F41" s="105" t="s">
        <v>269</v>
      </c>
      <c r="G41" s="105" t="s">
        <v>269</v>
      </c>
      <c r="H41" s="105">
        <f t="shared" si="0"/>
        <v>-23685.61</v>
      </c>
      <c r="I41" s="105">
        <f t="shared" si="1"/>
        <v>38385.61</v>
      </c>
      <c r="J41" s="39"/>
    </row>
    <row r="42" spans="1:10" ht="15.9" customHeight="1">
      <c r="A42" s="108"/>
      <c r="B42" s="104"/>
      <c r="C42" s="91" t="s">
        <v>225</v>
      </c>
      <c r="D42" s="105">
        <f>D43+D59</f>
        <v>1816800</v>
      </c>
      <c r="E42" s="105">
        <f>E43+E59</f>
        <v>1172451.3499999999</v>
      </c>
      <c r="F42" s="105" t="s">
        <v>269</v>
      </c>
      <c r="G42" s="105" t="s">
        <v>269</v>
      </c>
      <c r="H42" s="105">
        <f t="shared" si="0"/>
        <v>1172451.3499999999</v>
      </c>
      <c r="I42" s="105">
        <f t="shared" si="1"/>
        <v>644348.65000000014</v>
      </c>
      <c r="J42" s="39"/>
    </row>
    <row r="43" spans="1:10" ht="15.9" customHeight="1">
      <c r="A43" s="108" t="s">
        <v>224</v>
      </c>
      <c r="B43" s="109"/>
      <c r="C43" s="91" t="s">
        <v>326</v>
      </c>
      <c r="D43" s="105">
        <f>D44+D51</f>
        <v>1660600</v>
      </c>
      <c r="E43" s="105">
        <f>E44+E56+E51</f>
        <v>939509.71</v>
      </c>
      <c r="F43" s="105" t="s">
        <v>269</v>
      </c>
      <c r="G43" s="105" t="s">
        <v>269</v>
      </c>
      <c r="H43" s="105">
        <f t="shared" si="0"/>
        <v>939509.71</v>
      </c>
      <c r="I43" s="105">
        <f t="shared" si="1"/>
        <v>721090.29</v>
      </c>
      <c r="J43" s="39"/>
    </row>
    <row r="44" spans="1:10" ht="24.75" customHeight="1">
      <c r="A44" s="108"/>
      <c r="B44" s="109"/>
      <c r="C44" s="91" t="s">
        <v>226</v>
      </c>
      <c r="D44" s="105">
        <v>1563000</v>
      </c>
      <c r="E44" s="105">
        <f>E45</f>
        <v>761848.46</v>
      </c>
      <c r="F44" s="105" t="s">
        <v>269</v>
      </c>
      <c r="G44" s="105" t="s">
        <v>269</v>
      </c>
      <c r="H44" s="105">
        <f t="shared" si="0"/>
        <v>761848.46</v>
      </c>
      <c r="I44" s="105">
        <f t="shared" si="1"/>
        <v>801151.54</v>
      </c>
      <c r="J44" s="39"/>
    </row>
    <row r="45" spans="1:10" ht="24.75" customHeight="1">
      <c r="A45" s="108"/>
      <c r="B45" s="109"/>
      <c r="C45" s="91" t="s">
        <v>227</v>
      </c>
      <c r="D45" s="105">
        <v>1563000</v>
      </c>
      <c r="E45" s="105">
        <f>E46+E47+E50</f>
        <v>761848.46</v>
      </c>
      <c r="F45" s="105" t="s">
        <v>269</v>
      </c>
      <c r="G45" s="105" t="s">
        <v>269</v>
      </c>
      <c r="H45" s="105">
        <f t="shared" si="0"/>
        <v>761848.46</v>
      </c>
      <c r="I45" s="105">
        <f t="shared" si="1"/>
        <v>801151.54</v>
      </c>
      <c r="J45" s="39"/>
    </row>
    <row r="46" spans="1:10" s="113" customFormat="1" ht="15.9" customHeight="1">
      <c r="A46" s="108"/>
      <c r="B46" s="109"/>
      <c r="C46" s="110" t="s">
        <v>228</v>
      </c>
      <c r="D46" s="111">
        <v>0</v>
      </c>
      <c r="E46" s="222">
        <v>755982.83</v>
      </c>
      <c r="F46" s="111" t="s">
        <v>269</v>
      </c>
      <c r="G46" s="111" t="s">
        <v>269</v>
      </c>
      <c r="H46" s="105">
        <f t="shared" si="0"/>
        <v>755982.83</v>
      </c>
      <c r="I46" s="105">
        <f t="shared" si="1"/>
        <v>-755982.83</v>
      </c>
      <c r="J46" s="112"/>
    </row>
    <row r="47" spans="1:10" ht="15.9" customHeight="1">
      <c r="A47" s="108"/>
      <c r="B47" s="109"/>
      <c r="C47" s="91" t="s">
        <v>327</v>
      </c>
      <c r="D47" s="105">
        <v>0</v>
      </c>
      <c r="E47" s="222">
        <v>5640.63</v>
      </c>
      <c r="F47" s="105" t="s">
        <v>269</v>
      </c>
      <c r="G47" s="105" t="s">
        <v>269</v>
      </c>
      <c r="H47" s="105">
        <f t="shared" si="0"/>
        <v>5640.63</v>
      </c>
      <c r="I47" s="105">
        <f t="shared" si="1"/>
        <v>-5640.63</v>
      </c>
      <c r="J47" s="39"/>
    </row>
    <row r="48" spans="1:10" ht="15.9" hidden="1" customHeight="1">
      <c r="A48" s="108"/>
      <c r="B48" s="109"/>
      <c r="C48" s="91" t="s">
        <v>230</v>
      </c>
      <c r="D48" s="105"/>
      <c r="E48" s="105"/>
      <c r="F48" s="105" t="s">
        <v>66</v>
      </c>
      <c r="G48" s="105" t="s">
        <v>66</v>
      </c>
      <c r="H48" s="105">
        <f t="shared" si="0"/>
        <v>0</v>
      </c>
      <c r="I48" s="105">
        <f t="shared" si="1"/>
        <v>0</v>
      </c>
      <c r="J48" s="39"/>
    </row>
    <row r="49" spans="1:10" ht="15.9" hidden="1" customHeight="1">
      <c r="A49" s="108"/>
      <c r="B49" s="109"/>
      <c r="C49" s="91" t="s">
        <v>231</v>
      </c>
      <c r="D49" s="105"/>
      <c r="E49" s="105"/>
      <c r="F49" s="105" t="s">
        <v>66</v>
      </c>
      <c r="G49" s="105" t="s">
        <v>66</v>
      </c>
      <c r="H49" s="105">
        <f t="shared" si="0"/>
        <v>0</v>
      </c>
      <c r="I49" s="105">
        <f t="shared" si="1"/>
        <v>0</v>
      </c>
      <c r="J49" s="39"/>
    </row>
    <row r="50" spans="1:10" ht="15.9" customHeight="1">
      <c r="A50" s="108"/>
      <c r="B50" s="109"/>
      <c r="C50" s="91" t="s">
        <v>229</v>
      </c>
      <c r="D50" s="105">
        <v>0</v>
      </c>
      <c r="E50" s="221">
        <v>225</v>
      </c>
      <c r="F50" s="105"/>
      <c r="G50" s="105"/>
      <c r="H50" s="105"/>
      <c r="I50" s="105"/>
      <c r="J50" s="39"/>
    </row>
    <row r="51" spans="1:10" ht="15.9" customHeight="1">
      <c r="A51" s="108"/>
      <c r="B51" s="109"/>
      <c r="C51" s="91" t="s">
        <v>232</v>
      </c>
      <c r="D51" s="105">
        <f>D52</f>
        <v>97600</v>
      </c>
      <c r="E51" s="105">
        <f>E52</f>
        <v>114342.06</v>
      </c>
      <c r="F51" s="105">
        <v>0</v>
      </c>
      <c r="G51" s="105">
        <v>0</v>
      </c>
      <c r="H51" s="105">
        <v>0</v>
      </c>
      <c r="I51" s="105">
        <v>0</v>
      </c>
      <c r="J51" s="39"/>
    </row>
    <row r="52" spans="1:10" ht="15.9" customHeight="1">
      <c r="A52" s="108"/>
      <c r="B52" s="109"/>
      <c r="C52" s="91" t="s">
        <v>233</v>
      </c>
      <c r="D52" s="105">
        <v>97600</v>
      </c>
      <c r="E52" s="105">
        <f>E53+E54+E55</f>
        <v>114342.06</v>
      </c>
      <c r="F52" s="105">
        <v>0</v>
      </c>
      <c r="G52" s="105">
        <v>0</v>
      </c>
      <c r="H52" s="105">
        <v>0</v>
      </c>
      <c r="I52" s="105">
        <v>0</v>
      </c>
      <c r="J52" s="39"/>
    </row>
    <row r="53" spans="1:10" ht="15.9" customHeight="1">
      <c r="A53" s="108"/>
      <c r="B53" s="109"/>
      <c r="C53" s="91" t="s">
        <v>234</v>
      </c>
      <c r="D53" s="105">
        <v>0</v>
      </c>
      <c r="E53" s="221">
        <v>109180.02</v>
      </c>
      <c r="F53" s="105">
        <v>0</v>
      </c>
      <c r="G53" s="105">
        <v>0</v>
      </c>
      <c r="H53" s="105">
        <v>0</v>
      </c>
      <c r="I53" s="105">
        <v>0</v>
      </c>
      <c r="J53" s="39"/>
    </row>
    <row r="54" spans="1:10" ht="15.9" customHeight="1">
      <c r="A54" s="108"/>
      <c r="B54" s="109"/>
      <c r="C54" s="91" t="s">
        <v>328</v>
      </c>
      <c r="D54" s="105">
        <v>0</v>
      </c>
      <c r="E54" s="221">
        <v>1975.42</v>
      </c>
      <c r="F54" s="105">
        <v>0</v>
      </c>
      <c r="G54" s="105">
        <v>0</v>
      </c>
      <c r="H54" s="105">
        <v>0</v>
      </c>
      <c r="I54" s="105">
        <v>0</v>
      </c>
      <c r="J54" s="39"/>
    </row>
    <row r="55" spans="1:10" ht="15.9" customHeight="1">
      <c r="A55" s="108"/>
      <c r="B55" s="109"/>
      <c r="C55" s="91" t="s">
        <v>235</v>
      </c>
      <c r="D55" s="105">
        <v>0</v>
      </c>
      <c r="E55" s="221">
        <v>3186.62</v>
      </c>
      <c r="F55" s="105">
        <v>0</v>
      </c>
      <c r="G55" s="105">
        <v>0</v>
      </c>
      <c r="H55" s="105">
        <v>0</v>
      </c>
      <c r="I55" s="105">
        <v>0</v>
      </c>
      <c r="J55" s="39"/>
    </row>
    <row r="56" spans="1:10" ht="15.9" customHeight="1">
      <c r="A56" s="108"/>
      <c r="B56" s="109"/>
      <c r="C56" s="91" t="s">
        <v>236</v>
      </c>
      <c r="D56" s="105">
        <v>0</v>
      </c>
      <c r="E56" s="105">
        <f>E57+E58</f>
        <v>63319.19</v>
      </c>
      <c r="F56" s="105">
        <v>0</v>
      </c>
      <c r="G56" s="105">
        <v>0</v>
      </c>
      <c r="H56" s="105">
        <v>0</v>
      </c>
      <c r="I56" s="105">
        <v>0</v>
      </c>
      <c r="J56" s="39"/>
    </row>
    <row r="57" spans="1:10" ht="15.9" customHeight="1">
      <c r="A57" s="108"/>
      <c r="B57" s="109"/>
      <c r="C57" s="91" t="s">
        <v>237</v>
      </c>
      <c r="D57" s="105">
        <v>0</v>
      </c>
      <c r="E57" s="221">
        <v>62924.25</v>
      </c>
      <c r="F57" s="105">
        <v>0</v>
      </c>
      <c r="G57" s="105">
        <v>0</v>
      </c>
      <c r="H57" s="105">
        <v>0</v>
      </c>
      <c r="I57" s="105">
        <v>0</v>
      </c>
      <c r="J57" s="39"/>
    </row>
    <row r="58" spans="1:10" ht="15.9" customHeight="1">
      <c r="A58" s="108"/>
      <c r="B58" s="109"/>
      <c r="C58" s="91" t="s">
        <v>329</v>
      </c>
      <c r="D58" s="105">
        <v>0</v>
      </c>
      <c r="E58" s="221">
        <v>394.94</v>
      </c>
      <c r="F58" s="105">
        <v>0</v>
      </c>
      <c r="G58" s="105">
        <v>0</v>
      </c>
      <c r="H58" s="105">
        <v>0</v>
      </c>
      <c r="I58" s="105">
        <v>0</v>
      </c>
      <c r="J58" s="39"/>
    </row>
    <row r="59" spans="1:10" ht="15.9" customHeight="1">
      <c r="A59" s="108" t="s">
        <v>330</v>
      </c>
      <c r="B59" s="109"/>
      <c r="C59" s="91" t="s">
        <v>238</v>
      </c>
      <c r="D59" s="105">
        <f>D60</f>
        <v>156200</v>
      </c>
      <c r="E59" s="105">
        <f>E60</f>
        <v>232941.63999999998</v>
      </c>
      <c r="F59" s="105">
        <v>0</v>
      </c>
      <c r="G59" s="105" t="s">
        <v>269</v>
      </c>
      <c r="H59" s="105">
        <f t="shared" si="0"/>
        <v>232941.63999999998</v>
      </c>
      <c r="I59" s="105">
        <f t="shared" si="1"/>
        <v>-76741.639999999985</v>
      </c>
      <c r="J59" s="39"/>
    </row>
    <row r="60" spans="1:10" ht="15.9" customHeight="1">
      <c r="A60" s="108"/>
      <c r="B60" s="109"/>
      <c r="C60" s="91" t="s">
        <v>239</v>
      </c>
      <c r="D60" s="105">
        <v>156200</v>
      </c>
      <c r="E60" s="105">
        <f>E61+E62</f>
        <v>232941.63999999998</v>
      </c>
      <c r="F60" s="105" t="s">
        <v>269</v>
      </c>
      <c r="G60" s="105" t="s">
        <v>269</v>
      </c>
      <c r="H60" s="105">
        <f t="shared" si="0"/>
        <v>232941.63999999998</v>
      </c>
      <c r="I60" s="105">
        <f t="shared" si="1"/>
        <v>-76741.639999999985</v>
      </c>
      <c r="J60" s="39"/>
    </row>
    <row r="61" spans="1:10" ht="15.9" customHeight="1">
      <c r="A61" s="108"/>
      <c r="B61" s="109"/>
      <c r="C61" s="91" t="s">
        <v>240</v>
      </c>
      <c r="D61" s="105">
        <v>0</v>
      </c>
      <c r="E61" s="221">
        <v>229152.49</v>
      </c>
      <c r="F61" s="105" t="s">
        <v>269</v>
      </c>
      <c r="G61" s="105" t="s">
        <v>269</v>
      </c>
      <c r="H61" s="105">
        <f t="shared" si="0"/>
        <v>229152.49</v>
      </c>
      <c r="I61" s="105">
        <f t="shared" si="1"/>
        <v>-229152.49</v>
      </c>
      <c r="J61" s="39"/>
    </row>
    <row r="62" spans="1:10" ht="15.9" customHeight="1">
      <c r="A62" s="108"/>
      <c r="B62" s="109"/>
      <c r="C62" s="91" t="s">
        <v>369</v>
      </c>
      <c r="D62" s="105">
        <v>0</v>
      </c>
      <c r="E62" s="221">
        <v>3789.15</v>
      </c>
      <c r="F62" s="105"/>
      <c r="G62" s="105"/>
      <c r="H62" s="105"/>
      <c r="I62" s="105"/>
      <c r="J62" s="39"/>
    </row>
    <row r="63" spans="1:10" ht="15.9" customHeight="1">
      <c r="A63" s="108"/>
      <c r="B63" s="109"/>
      <c r="C63" s="91" t="s">
        <v>241</v>
      </c>
      <c r="D63" s="105">
        <f>D64+D68</f>
        <v>4590900</v>
      </c>
      <c r="E63" s="105">
        <f>E64+E68</f>
        <v>2195240.77</v>
      </c>
      <c r="F63" s="105" t="s">
        <v>269</v>
      </c>
      <c r="G63" s="105" t="s">
        <v>269</v>
      </c>
      <c r="H63" s="105">
        <f t="shared" si="0"/>
        <v>2195240.77</v>
      </c>
      <c r="I63" s="105">
        <f t="shared" si="1"/>
        <v>2395659.23</v>
      </c>
      <c r="J63" s="39"/>
    </row>
    <row r="64" spans="1:10" ht="15.9" customHeight="1">
      <c r="A64" s="108" t="s">
        <v>243</v>
      </c>
      <c r="B64" s="109"/>
      <c r="C64" s="91" t="s">
        <v>242</v>
      </c>
      <c r="D64" s="105">
        <f>D65</f>
        <v>729100</v>
      </c>
      <c r="E64" s="105">
        <f>E65</f>
        <v>353464.72000000003</v>
      </c>
      <c r="F64" s="105" t="s">
        <v>269</v>
      </c>
      <c r="G64" s="105" t="s">
        <v>269</v>
      </c>
      <c r="H64" s="105">
        <f t="shared" si="0"/>
        <v>353464.72000000003</v>
      </c>
      <c r="I64" s="105">
        <f t="shared" si="1"/>
        <v>375635.27999999997</v>
      </c>
      <c r="J64" s="39"/>
    </row>
    <row r="65" spans="1:10" ht="15.9" customHeight="1">
      <c r="A65" s="108"/>
      <c r="B65" s="109"/>
      <c r="C65" s="91" t="s">
        <v>244</v>
      </c>
      <c r="D65" s="105">
        <v>729100</v>
      </c>
      <c r="E65" s="105">
        <f>E66+E67</f>
        <v>353464.72000000003</v>
      </c>
      <c r="F65" s="105" t="s">
        <v>269</v>
      </c>
      <c r="G65" s="105" t="s">
        <v>269</v>
      </c>
      <c r="H65" s="105">
        <f t="shared" si="0"/>
        <v>353464.72000000003</v>
      </c>
      <c r="I65" s="105">
        <f t="shared" si="1"/>
        <v>375635.27999999997</v>
      </c>
      <c r="J65" s="39"/>
    </row>
    <row r="66" spans="1:10" ht="15.9" customHeight="1">
      <c r="A66" s="108"/>
      <c r="B66" s="109"/>
      <c r="C66" s="91" t="s">
        <v>245</v>
      </c>
      <c r="D66" s="105">
        <v>0</v>
      </c>
      <c r="E66" s="221">
        <v>346870.51</v>
      </c>
      <c r="F66" s="105" t="s">
        <v>269</v>
      </c>
      <c r="G66" s="105" t="s">
        <v>269</v>
      </c>
      <c r="H66" s="105">
        <f t="shared" si="0"/>
        <v>346870.51</v>
      </c>
      <c r="I66" s="105">
        <f t="shared" si="1"/>
        <v>-346870.51</v>
      </c>
      <c r="J66" s="39"/>
    </row>
    <row r="67" spans="1:10" ht="15.9" customHeight="1">
      <c r="A67" s="108"/>
      <c r="B67" s="109"/>
      <c r="C67" s="91" t="s">
        <v>331</v>
      </c>
      <c r="D67" s="105">
        <v>0</v>
      </c>
      <c r="E67" s="221">
        <v>6594.21</v>
      </c>
      <c r="F67" s="105" t="s">
        <v>269</v>
      </c>
      <c r="G67" s="105" t="s">
        <v>269</v>
      </c>
      <c r="H67" s="105">
        <f t="shared" si="0"/>
        <v>6594.21</v>
      </c>
      <c r="I67" s="105">
        <f t="shared" si="1"/>
        <v>-6594.21</v>
      </c>
      <c r="J67" s="39"/>
    </row>
    <row r="68" spans="1:10" ht="15.9" customHeight="1">
      <c r="A68" s="108" t="s">
        <v>332</v>
      </c>
      <c r="B68" s="109"/>
      <c r="C68" s="91" t="s">
        <v>246</v>
      </c>
      <c r="D68" s="105">
        <f>D75+D69</f>
        <v>3861800</v>
      </c>
      <c r="E68" s="114">
        <f>E69+E75</f>
        <v>1841776.0499999998</v>
      </c>
      <c r="F68" s="105" t="s">
        <v>269</v>
      </c>
      <c r="G68" s="105" t="s">
        <v>269</v>
      </c>
      <c r="H68" s="105">
        <f t="shared" si="0"/>
        <v>1841776.0499999998</v>
      </c>
      <c r="I68" s="105">
        <f t="shared" si="1"/>
        <v>2020023.9500000002</v>
      </c>
      <c r="J68" s="39"/>
    </row>
    <row r="69" spans="1:10" ht="15.9" customHeight="1">
      <c r="A69" s="108"/>
      <c r="B69" s="109"/>
      <c r="C69" s="91" t="s">
        <v>333</v>
      </c>
      <c r="D69" s="105">
        <f>D70</f>
        <v>2439100</v>
      </c>
      <c r="E69" s="105">
        <f>E70</f>
        <v>829129.45</v>
      </c>
      <c r="F69" s="105" t="s">
        <v>269</v>
      </c>
      <c r="G69" s="105" t="s">
        <v>382</v>
      </c>
      <c r="H69" s="105">
        <f t="shared" si="0"/>
        <v>829129.45</v>
      </c>
      <c r="I69" s="105">
        <f t="shared" si="1"/>
        <v>1609970.55</v>
      </c>
      <c r="J69" s="39"/>
    </row>
    <row r="70" spans="1:10" ht="15.9" customHeight="1">
      <c r="A70" s="108" t="s">
        <v>334</v>
      </c>
      <c r="B70" s="109"/>
      <c r="C70" s="91" t="s">
        <v>335</v>
      </c>
      <c r="D70" s="105">
        <v>2439100</v>
      </c>
      <c r="E70" s="105">
        <f>E71+E72+E73+E74</f>
        <v>829129.45</v>
      </c>
      <c r="F70" s="105" t="s">
        <v>269</v>
      </c>
      <c r="G70" s="105" t="s">
        <v>269</v>
      </c>
      <c r="H70" s="105">
        <f t="shared" si="0"/>
        <v>829129.45</v>
      </c>
      <c r="I70" s="105">
        <f t="shared" si="1"/>
        <v>1609970.55</v>
      </c>
      <c r="J70" s="39"/>
    </row>
    <row r="71" spans="1:10" ht="15.9" customHeight="1">
      <c r="A71" s="108"/>
      <c r="B71" s="109"/>
      <c r="C71" s="91" t="s">
        <v>336</v>
      </c>
      <c r="D71" s="105">
        <v>0</v>
      </c>
      <c r="E71" s="221">
        <v>821456.38</v>
      </c>
      <c r="F71" s="105" t="s">
        <v>269</v>
      </c>
      <c r="G71" s="105" t="s">
        <v>269</v>
      </c>
      <c r="H71" s="105">
        <f t="shared" si="0"/>
        <v>821456.38</v>
      </c>
      <c r="I71" s="105">
        <f t="shared" si="1"/>
        <v>-821456.38</v>
      </c>
      <c r="J71" s="39"/>
    </row>
    <row r="72" spans="1:10" ht="15.9" customHeight="1">
      <c r="A72" s="108"/>
      <c r="B72" s="109"/>
      <c r="C72" s="91" t="s">
        <v>337</v>
      </c>
      <c r="D72" s="105">
        <v>0</v>
      </c>
      <c r="E72" s="221">
        <v>6673.07</v>
      </c>
      <c r="F72" s="105">
        <v>0</v>
      </c>
      <c r="G72" s="105">
        <v>0</v>
      </c>
      <c r="H72" s="105">
        <v>0</v>
      </c>
      <c r="I72" s="105">
        <v>0</v>
      </c>
      <c r="J72" s="39"/>
    </row>
    <row r="73" spans="1:10" ht="15.9" customHeight="1">
      <c r="A73" s="108"/>
      <c r="B73" s="109"/>
      <c r="C73" s="91" t="s">
        <v>338</v>
      </c>
      <c r="D73" s="105">
        <v>0</v>
      </c>
      <c r="E73" s="221">
        <v>1000</v>
      </c>
      <c r="F73" s="105">
        <v>0</v>
      </c>
      <c r="G73" s="105">
        <v>0</v>
      </c>
      <c r="H73" s="105">
        <v>0</v>
      </c>
      <c r="I73" s="105">
        <v>0</v>
      </c>
      <c r="J73" s="39"/>
    </row>
    <row r="74" spans="1:10" ht="15.9" customHeight="1">
      <c r="A74" s="108"/>
      <c r="B74" s="109"/>
      <c r="C74" s="91" t="s">
        <v>339</v>
      </c>
      <c r="D74" s="105">
        <v>0</v>
      </c>
      <c r="E74" s="221">
        <v>0</v>
      </c>
      <c r="F74" s="105"/>
      <c r="G74" s="105"/>
      <c r="H74" s="105"/>
      <c r="I74" s="105"/>
      <c r="J74" s="39"/>
    </row>
    <row r="75" spans="1:10" ht="15.9" customHeight="1">
      <c r="A75" s="108"/>
      <c r="B75" s="109"/>
      <c r="C75" s="91" t="s">
        <v>340</v>
      </c>
      <c r="D75" s="105">
        <f>D76</f>
        <v>1422700</v>
      </c>
      <c r="E75" s="105">
        <f>E76</f>
        <v>1012646.6</v>
      </c>
      <c r="F75" s="105" t="s">
        <v>269</v>
      </c>
      <c r="G75" s="105" t="s">
        <v>269</v>
      </c>
      <c r="H75" s="105">
        <f t="shared" si="0"/>
        <v>1012646.6</v>
      </c>
      <c r="I75" s="105">
        <f t="shared" si="1"/>
        <v>410053.4</v>
      </c>
      <c r="J75" s="39"/>
    </row>
    <row r="76" spans="1:10" ht="15.9" customHeight="1">
      <c r="A76" s="108" t="s">
        <v>341</v>
      </c>
      <c r="B76" s="109"/>
      <c r="C76" s="91" t="s">
        <v>342</v>
      </c>
      <c r="D76" s="105">
        <v>1422700</v>
      </c>
      <c r="E76" s="105">
        <f>E77+E78+E80+E79</f>
        <v>1012646.6</v>
      </c>
      <c r="F76" s="105">
        <v>0</v>
      </c>
      <c r="G76" s="105">
        <v>0</v>
      </c>
      <c r="H76" s="105">
        <v>0</v>
      </c>
      <c r="I76" s="105">
        <v>0</v>
      </c>
      <c r="J76" s="39"/>
    </row>
    <row r="77" spans="1:10" ht="24.75" customHeight="1">
      <c r="A77" s="1"/>
      <c r="B77" s="109"/>
      <c r="C77" s="91" t="s">
        <v>343</v>
      </c>
      <c r="D77" s="105">
        <v>0</v>
      </c>
      <c r="E77" s="221">
        <v>1001646.57</v>
      </c>
      <c r="F77" s="105" t="s">
        <v>269</v>
      </c>
      <c r="G77" s="105" t="s">
        <v>269</v>
      </c>
      <c r="H77" s="105">
        <f t="shared" si="0"/>
        <v>1001646.57</v>
      </c>
      <c r="I77" s="105">
        <f t="shared" si="1"/>
        <v>-1001646.57</v>
      </c>
      <c r="J77" s="39"/>
    </row>
    <row r="78" spans="1:10" ht="15.9" customHeight="1">
      <c r="A78" s="108"/>
      <c r="B78" s="109"/>
      <c r="C78" s="91" t="s">
        <v>344</v>
      </c>
      <c r="D78" s="105">
        <v>0</v>
      </c>
      <c r="E78" s="221">
        <v>8807.0300000000007</v>
      </c>
      <c r="F78" s="105" t="s">
        <v>269</v>
      </c>
      <c r="G78" s="105" t="s">
        <v>269</v>
      </c>
      <c r="H78" s="105">
        <f t="shared" si="0"/>
        <v>8807.0300000000007</v>
      </c>
      <c r="I78" s="105">
        <f t="shared" si="1"/>
        <v>-8807.0300000000007</v>
      </c>
      <c r="J78" s="39"/>
    </row>
    <row r="79" spans="1:10" ht="15.9" customHeight="1">
      <c r="A79" s="108"/>
      <c r="B79" s="109"/>
      <c r="C79" s="91" t="s">
        <v>383</v>
      </c>
      <c r="D79" s="105"/>
      <c r="E79" s="221">
        <v>1259</v>
      </c>
      <c r="F79" s="105"/>
      <c r="G79" s="105"/>
      <c r="H79" s="105"/>
      <c r="I79" s="105"/>
      <c r="J79" s="39"/>
    </row>
    <row r="80" spans="1:10" ht="15.9" customHeight="1">
      <c r="A80" s="108"/>
      <c r="B80" s="109"/>
      <c r="C80" s="91" t="s">
        <v>345</v>
      </c>
      <c r="D80" s="105">
        <v>0</v>
      </c>
      <c r="E80" s="221">
        <v>934</v>
      </c>
      <c r="F80" s="105">
        <v>0</v>
      </c>
      <c r="G80" s="105">
        <v>0</v>
      </c>
      <c r="H80" s="105">
        <v>0</v>
      </c>
      <c r="I80" s="105">
        <v>0</v>
      </c>
      <c r="J80" s="39"/>
    </row>
    <row r="81" spans="1:10" ht="15.9" customHeight="1">
      <c r="A81" s="108" t="s">
        <v>346</v>
      </c>
      <c r="B81" s="109"/>
      <c r="C81" s="91" t="s">
        <v>247</v>
      </c>
      <c r="D81" s="105">
        <f>D82</f>
        <v>78300</v>
      </c>
      <c r="E81" s="105">
        <f>E82</f>
        <v>40860</v>
      </c>
      <c r="F81" s="105" t="s">
        <v>269</v>
      </c>
      <c r="G81" s="105" t="s">
        <v>269</v>
      </c>
      <c r="H81" s="105">
        <f t="shared" si="0"/>
        <v>40860</v>
      </c>
      <c r="I81" s="105">
        <f t="shared" si="1"/>
        <v>37440</v>
      </c>
      <c r="J81" s="39"/>
    </row>
    <row r="82" spans="1:10" ht="15.9" customHeight="1">
      <c r="A82" s="108"/>
      <c r="B82" s="109"/>
      <c r="C82" s="91" t="s">
        <v>248</v>
      </c>
      <c r="D82" s="105">
        <f>D83</f>
        <v>78300</v>
      </c>
      <c r="E82" s="105">
        <f>E83</f>
        <v>40860</v>
      </c>
      <c r="F82" s="105" t="s">
        <v>269</v>
      </c>
      <c r="G82" s="105" t="s">
        <v>269</v>
      </c>
      <c r="H82" s="105">
        <f t="shared" si="0"/>
        <v>40860</v>
      </c>
      <c r="I82" s="105">
        <f t="shared" si="1"/>
        <v>37440</v>
      </c>
      <c r="J82" s="39"/>
    </row>
    <row r="83" spans="1:10" ht="15.9" customHeight="1">
      <c r="A83" s="108"/>
      <c r="B83" s="109"/>
      <c r="C83" s="91" t="s">
        <v>249</v>
      </c>
      <c r="D83" s="105">
        <v>78300</v>
      </c>
      <c r="E83" s="105">
        <f>E85+E84</f>
        <v>40860</v>
      </c>
      <c r="F83" s="105" t="s">
        <v>269</v>
      </c>
      <c r="G83" s="105" t="s">
        <v>269</v>
      </c>
      <c r="H83" s="105">
        <f t="shared" si="0"/>
        <v>40860</v>
      </c>
      <c r="I83" s="105">
        <f t="shared" si="1"/>
        <v>37440</v>
      </c>
      <c r="J83" s="39"/>
    </row>
    <row r="84" spans="1:10" ht="15.9" customHeight="1">
      <c r="A84" s="108"/>
      <c r="B84" s="109"/>
      <c r="C84" s="91" t="s">
        <v>250</v>
      </c>
      <c r="D84" s="105">
        <v>0</v>
      </c>
      <c r="E84" s="221">
        <v>40290</v>
      </c>
      <c r="F84" s="105">
        <v>0</v>
      </c>
      <c r="G84" s="105">
        <v>0</v>
      </c>
      <c r="H84" s="105">
        <v>0</v>
      </c>
      <c r="I84" s="105">
        <v>0</v>
      </c>
      <c r="J84" s="39"/>
    </row>
    <row r="85" spans="1:10" ht="15.9" customHeight="1">
      <c r="A85" s="108"/>
      <c r="B85" s="109"/>
      <c r="C85" s="91" t="s">
        <v>283</v>
      </c>
      <c r="D85" s="105">
        <v>0</v>
      </c>
      <c r="E85" s="221">
        <v>570</v>
      </c>
      <c r="F85" s="105" t="s">
        <v>269</v>
      </c>
      <c r="G85" s="105" t="s">
        <v>269</v>
      </c>
      <c r="H85" s="105">
        <f t="shared" si="0"/>
        <v>570</v>
      </c>
      <c r="I85" s="105">
        <f t="shared" si="1"/>
        <v>-570</v>
      </c>
      <c r="J85" s="39"/>
    </row>
    <row r="86" spans="1:10" ht="34.5" customHeight="1">
      <c r="A86" s="108" t="s">
        <v>347</v>
      </c>
      <c r="B86" s="109"/>
      <c r="C86" s="91" t="s">
        <v>348</v>
      </c>
      <c r="D86" s="105">
        <f t="shared" ref="D86:E88" si="2">D87</f>
        <v>8200</v>
      </c>
      <c r="E86" s="105">
        <f t="shared" si="2"/>
        <v>0</v>
      </c>
      <c r="F86" s="105" t="s">
        <v>269</v>
      </c>
      <c r="G86" s="105" t="s">
        <v>269</v>
      </c>
      <c r="H86" s="105">
        <f t="shared" si="0"/>
        <v>0</v>
      </c>
      <c r="I86" s="105">
        <f t="shared" ref="I86:I102" si="3">D86-H86</f>
        <v>8200</v>
      </c>
      <c r="J86" s="39"/>
    </row>
    <row r="87" spans="1:10" ht="15.9" customHeight="1">
      <c r="A87" s="108"/>
      <c r="B87" s="109"/>
      <c r="C87" s="91" t="s">
        <v>349</v>
      </c>
      <c r="D87" s="105">
        <f t="shared" si="2"/>
        <v>8200</v>
      </c>
      <c r="E87" s="105">
        <f t="shared" si="2"/>
        <v>0</v>
      </c>
      <c r="F87" s="105" t="s">
        <v>269</v>
      </c>
      <c r="G87" s="105" t="s">
        <v>269</v>
      </c>
      <c r="H87" s="105">
        <f t="shared" si="0"/>
        <v>0</v>
      </c>
      <c r="I87" s="105">
        <f t="shared" si="3"/>
        <v>8200</v>
      </c>
      <c r="J87" s="39"/>
    </row>
    <row r="88" spans="1:10" ht="15.9" customHeight="1">
      <c r="A88" s="108"/>
      <c r="B88" s="109"/>
      <c r="C88" s="91" t="s">
        <v>350</v>
      </c>
      <c r="D88" s="105">
        <f t="shared" si="2"/>
        <v>8200</v>
      </c>
      <c r="E88" s="105">
        <f t="shared" si="2"/>
        <v>0</v>
      </c>
      <c r="F88" s="105" t="s">
        <v>269</v>
      </c>
      <c r="G88" s="105" t="s">
        <v>269</v>
      </c>
      <c r="H88" s="105">
        <f t="shared" si="0"/>
        <v>0</v>
      </c>
      <c r="I88" s="105">
        <f t="shared" si="3"/>
        <v>8200</v>
      </c>
      <c r="J88" s="39"/>
    </row>
    <row r="89" spans="1:10" ht="15.9" customHeight="1">
      <c r="A89" s="108"/>
      <c r="B89" s="109"/>
      <c r="C89" s="91" t="s">
        <v>351</v>
      </c>
      <c r="D89" s="105">
        <v>8200</v>
      </c>
      <c r="E89" s="221">
        <v>0</v>
      </c>
      <c r="F89" s="105" t="s">
        <v>269</v>
      </c>
      <c r="G89" s="105" t="s">
        <v>269</v>
      </c>
      <c r="H89" s="105">
        <f t="shared" si="0"/>
        <v>0</v>
      </c>
      <c r="I89" s="105">
        <f t="shared" si="3"/>
        <v>8200</v>
      </c>
      <c r="J89" s="39"/>
    </row>
    <row r="90" spans="1:10" ht="15.9" customHeight="1">
      <c r="A90" s="108"/>
      <c r="B90" s="109"/>
      <c r="C90" s="91" t="s">
        <v>251</v>
      </c>
      <c r="D90" s="105">
        <f t="shared" ref="D90:E92" si="4">D91</f>
        <v>96700</v>
      </c>
      <c r="E90" s="105">
        <f t="shared" si="4"/>
        <v>58543.7</v>
      </c>
      <c r="F90" s="105" t="s">
        <v>269</v>
      </c>
      <c r="G90" s="105" t="s">
        <v>269</v>
      </c>
      <c r="H90" s="105">
        <f t="shared" si="0"/>
        <v>58543.7</v>
      </c>
      <c r="I90" s="105">
        <f t="shared" si="3"/>
        <v>38156.300000000003</v>
      </c>
      <c r="J90" s="39"/>
    </row>
    <row r="91" spans="1:10" ht="15.9" customHeight="1">
      <c r="A91" s="108" t="s">
        <v>352</v>
      </c>
      <c r="B91" s="109"/>
      <c r="C91" s="115" t="s">
        <v>252</v>
      </c>
      <c r="D91" s="116">
        <f t="shared" si="4"/>
        <v>96700</v>
      </c>
      <c r="E91" s="116">
        <f t="shared" si="4"/>
        <v>58543.7</v>
      </c>
      <c r="F91" s="117" t="s">
        <v>269</v>
      </c>
      <c r="G91" s="117" t="s">
        <v>269</v>
      </c>
      <c r="H91" s="105">
        <f t="shared" si="0"/>
        <v>58543.7</v>
      </c>
      <c r="I91" s="105">
        <f t="shared" si="3"/>
        <v>38156.300000000003</v>
      </c>
      <c r="J91" s="39"/>
    </row>
    <row r="92" spans="1:10" ht="15.9" customHeight="1">
      <c r="A92" s="108"/>
      <c r="B92" s="109"/>
      <c r="C92" s="115" t="s">
        <v>353</v>
      </c>
      <c r="D92" s="116">
        <f t="shared" si="4"/>
        <v>96700</v>
      </c>
      <c r="E92" s="116">
        <f t="shared" si="4"/>
        <v>58543.7</v>
      </c>
      <c r="F92" s="117" t="s">
        <v>269</v>
      </c>
      <c r="G92" s="117" t="s">
        <v>269</v>
      </c>
      <c r="H92" s="105">
        <f t="shared" si="0"/>
        <v>58543.7</v>
      </c>
      <c r="I92" s="105">
        <f t="shared" si="3"/>
        <v>38156.300000000003</v>
      </c>
      <c r="J92" s="39"/>
    </row>
    <row r="93" spans="1:10" ht="15.9" customHeight="1">
      <c r="A93" s="108"/>
      <c r="B93" s="109"/>
      <c r="C93" s="115" t="s">
        <v>273</v>
      </c>
      <c r="D93" s="116">
        <v>96700</v>
      </c>
      <c r="E93" s="223">
        <v>58543.7</v>
      </c>
      <c r="F93" s="117" t="s">
        <v>269</v>
      </c>
      <c r="G93" s="117" t="s">
        <v>269</v>
      </c>
      <c r="H93" s="105">
        <f t="shared" si="0"/>
        <v>58543.7</v>
      </c>
      <c r="I93" s="105">
        <f t="shared" si="3"/>
        <v>38156.300000000003</v>
      </c>
      <c r="J93" s="39"/>
    </row>
    <row r="94" spans="1:10" ht="15.9" customHeight="1">
      <c r="A94" s="108"/>
      <c r="B94" s="109"/>
      <c r="C94" s="115" t="s">
        <v>254</v>
      </c>
      <c r="D94" s="116">
        <f>D95</f>
        <v>1200</v>
      </c>
      <c r="E94" s="116">
        <f>E95</f>
        <v>2000</v>
      </c>
      <c r="F94" s="117" t="s">
        <v>269</v>
      </c>
      <c r="G94" s="117" t="s">
        <v>269</v>
      </c>
      <c r="H94" s="105">
        <f t="shared" si="0"/>
        <v>2000</v>
      </c>
      <c r="I94" s="105">
        <f t="shared" si="3"/>
        <v>-800</v>
      </c>
      <c r="J94" s="39"/>
    </row>
    <row r="95" spans="1:10" ht="15.9" customHeight="1">
      <c r="A95" s="108" t="s">
        <v>253</v>
      </c>
      <c r="B95" s="109"/>
      <c r="C95" s="115" t="s">
        <v>255</v>
      </c>
      <c r="D95" s="116">
        <f>D96</f>
        <v>1200</v>
      </c>
      <c r="E95" s="116">
        <f>E96</f>
        <v>2000</v>
      </c>
      <c r="F95" s="117" t="s">
        <v>269</v>
      </c>
      <c r="G95" s="117" t="s">
        <v>269</v>
      </c>
      <c r="H95" s="105">
        <f t="shared" si="0"/>
        <v>2000</v>
      </c>
      <c r="I95" s="105">
        <f t="shared" si="3"/>
        <v>-800</v>
      </c>
      <c r="J95" s="39"/>
    </row>
    <row r="96" spans="1:10" ht="15.9" customHeight="1">
      <c r="A96" s="108"/>
      <c r="B96" s="109"/>
      <c r="C96" s="115" t="s">
        <v>256</v>
      </c>
      <c r="D96" s="116">
        <v>1200</v>
      </c>
      <c r="E96" s="223">
        <v>2000</v>
      </c>
      <c r="F96" s="117" t="s">
        <v>269</v>
      </c>
      <c r="G96" s="117" t="s">
        <v>269</v>
      </c>
      <c r="H96" s="105">
        <f t="shared" si="0"/>
        <v>2000</v>
      </c>
      <c r="I96" s="105">
        <f t="shared" si="3"/>
        <v>-800</v>
      </c>
      <c r="J96" s="39"/>
    </row>
    <row r="97" spans="1:10" ht="15.9" customHeight="1">
      <c r="A97" s="108"/>
      <c r="B97" s="109"/>
      <c r="C97" s="115" t="s">
        <v>354</v>
      </c>
      <c r="D97" s="116">
        <f>D98</f>
        <v>81170900</v>
      </c>
      <c r="E97" s="116">
        <f>E98</f>
        <v>80235741.230000004</v>
      </c>
      <c r="F97" s="117" t="s">
        <v>269</v>
      </c>
      <c r="G97" s="117" t="s">
        <v>269</v>
      </c>
      <c r="H97" s="105">
        <f t="shared" si="0"/>
        <v>80235741.230000004</v>
      </c>
      <c r="I97" s="105">
        <f t="shared" si="3"/>
        <v>935158.76999999583</v>
      </c>
      <c r="J97" s="39"/>
    </row>
    <row r="98" spans="1:10" ht="15.9" customHeight="1">
      <c r="A98" s="108"/>
      <c r="B98" s="109"/>
      <c r="C98" s="115" t="s">
        <v>257</v>
      </c>
      <c r="D98" s="116">
        <f>D99+D102+D107</f>
        <v>81170900</v>
      </c>
      <c r="E98" s="116">
        <f>E99+E102+E107</f>
        <v>80235741.230000004</v>
      </c>
      <c r="F98" s="117" t="s">
        <v>269</v>
      </c>
      <c r="G98" s="117" t="s">
        <v>269</v>
      </c>
      <c r="H98" s="105">
        <f t="shared" si="0"/>
        <v>80235741.230000004</v>
      </c>
      <c r="I98" s="105">
        <f t="shared" si="3"/>
        <v>935158.76999999583</v>
      </c>
      <c r="J98" s="39"/>
    </row>
    <row r="99" spans="1:10" ht="15.9" customHeight="1">
      <c r="A99" s="108"/>
      <c r="B99" s="109"/>
      <c r="C99" s="115" t="s">
        <v>270</v>
      </c>
      <c r="D99" s="116">
        <f>D100</f>
        <v>3529700</v>
      </c>
      <c r="E99" s="116">
        <f>E100</f>
        <v>2734000</v>
      </c>
      <c r="F99" s="117" t="s">
        <v>269</v>
      </c>
      <c r="G99" s="117" t="s">
        <v>269</v>
      </c>
      <c r="H99" s="105">
        <f t="shared" si="0"/>
        <v>2734000</v>
      </c>
      <c r="I99" s="105">
        <f t="shared" si="3"/>
        <v>795700</v>
      </c>
      <c r="J99" s="39"/>
    </row>
    <row r="100" spans="1:10" ht="15.9" customHeight="1">
      <c r="A100" s="108"/>
      <c r="B100" s="109"/>
      <c r="C100" s="115" t="s">
        <v>271</v>
      </c>
      <c r="D100" s="116">
        <f>D101</f>
        <v>3529700</v>
      </c>
      <c r="E100" s="116">
        <f>E101</f>
        <v>2734000</v>
      </c>
      <c r="F100" s="117" t="s">
        <v>269</v>
      </c>
      <c r="G100" s="117" t="s">
        <v>269</v>
      </c>
      <c r="H100" s="105">
        <f t="shared" si="0"/>
        <v>2734000</v>
      </c>
      <c r="I100" s="105">
        <f t="shared" si="3"/>
        <v>795700</v>
      </c>
      <c r="J100" s="39"/>
    </row>
    <row r="101" spans="1:10" ht="25.5" customHeight="1">
      <c r="A101" s="108" t="s">
        <v>272</v>
      </c>
      <c r="B101" s="109"/>
      <c r="C101" s="115" t="s">
        <v>258</v>
      </c>
      <c r="D101" s="116">
        <v>3529700</v>
      </c>
      <c r="E101" s="223">
        <v>2734000</v>
      </c>
      <c r="F101" s="117" t="s">
        <v>269</v>
      </c>
      <c r="G101" s="117" t="s">
        <v>269</v>
      </c>
      <c r="H101" s="105">
        <f t="shared" si="0"/>
        <v>2734000</v>
      </c>
      <c r="I101" s="105">
        <f t="shared" si="3"/>
        <v>795700</v>
      </c>
      <c r="J101" s="39"/>
    </row>
    <row r="102" spans="1:10" ht="15.9" customHeight="1">
      <c r="A102" s="108"/>
      <c r="B102" s="109"/>
      <c r="C102" s="115" t="s">
        <v>259</v>
      </c>
      <c r="D102" s="116">
        <f>D103+D105</f>
        <v>296800</v>
      </c>
      <c r="E102" s="116">
        <f>E103+E105</f>
        <v>296800</v>
      </c>
      <c r="F102" s="117" t="s">
        <v>269</v>
      </c>
      <c r="G102" s="117" t="s">
        <v>269</v>
      </c>
      <c r="H102" s="105">
        <f t="shared" si="0"/>
        <v>296800</v>
      </c>
      <c r="I102" s="105">
        <f t="shared" si="3"/>
        <v>0</v>
      </c>
      <c r="J102" s="39"/>
    </row>
    <row r="103" spans="1:10" ht="15.9" customHeight="1">
      <c r="A103" s="108"/>
      <c r="B103" s="109"/>
      <c r="C103" s="115" t="s">
        <v>355</v>
      </c>
      <c r="D103" s="116">
        <f>D104</f>
        <v>296600</v>
      </c>
      <c r="E103" s="116">
        <f>E104</f>
        <v>296600</v>
      </c>
      <c r="F103" s="117" t="s">
        <v>269</v>
      </c>
      <c r="G103" s="117" t="s">
        <v>269</v>
      </c>
      <c r="H103" s="105">
        <f>E103</f>
        <v>296600</v>
      </c>
      <c r="I103" s="105">
        <f>D103-H103</f>
        <v>0</v>
      </c>
      <c r="J103" s="39"/>
    </row>
    <row r="104" spans="1:10" ht="45.75" customHeight="1">
      <c r="A104" s="108" t="s">
        <v>356</v>
      </c>
      <c r="B104" s="109"/>
      <c r="C104" s="115" t="s">
        <v>260</v>
      </c>
      <c r="D104" s="116">
        <v>296600</v>
      </c>
      <c r="E104" s="223">
        <v>296600</v>
      </c>
      <c r="F104" s="117" t="s">
        <v>269</v>
      </c>
      <c r="G104" s="117" t="s">
        <v>269</v>
      </c>
      <c r="H104" s="105">
        <f>E104</f>
        <v>296600</v>
      </c>
      <c r="I104" s="105">
        <f>D104-H104</f>
        <v>0</v>
      </c>
      <c r="J104" s="39"/>
    </row>
    <row r="105" spans="1:10" ht="15.9" customHeight="1">
      <c r="A105" s="108"/>
      <c r="B105" s="109"/>
      <c r="C105" s="115" t="s">
        <v>357</v>
      </c>
      <c r="D105" s="116">
        <f>D106</f>
        <v>200</v>
      </c>
      <c r="E105" s="116">
        <f>E106</f>
        <v>200</v>
      </c>
      <c r="F105" s="117" t="s">
        <v>269</v>
      </c>
      <c r="G105" s="117" t="s">
        <v>269</v>
      </c>
      <c r="H105" s="105">
        <f>E105</f>
        <v>200</v>
      </c>
      <c r="I105" s="105">
        <f>D105-H105</f>
        <v>0</v>
      </c>
      <c r="J105" s="39"/>
    </row>
    <row r="106" spans="1:10" ht="38.25" customHeight="1">
      <c r="A106" s="119" t="s">
        <v>358</v>
      </c>
      <c r="B106" s="109"/>
      <c r="C106" s="115" t="s">
        <v>261</v>
      </c>
      <c r="D106" s="116">
        <v>200</v>
      </c>
      <c r="E106" s="223">
        <v>200</v>
      </c>
      <c r="F106" s="117" t="s">
        <v>269</v>
      </c>
      <c r="G106" s="117" t="s">
        <v>269</v>
      </c>
      <c r="H106" s="105">
        <f>E106</f>
        <v>200</v>
      </c>
      <c r="I106" s="105">
        <f>D106-H106</f>
        <v>0</v>
      </c>
      <c r="J106" s="39"/>
    </row>
    <row r="107" spans="1:10">
      <c r="A107" s="118" t="s">
        <v>359</v>
      </c>
      <c r="B107" s="109"/>
      <c r="C107" s="91" t="s">
        <v>262</v>
      </c>
      <c r="D107" s="105">
        <f>D109+D108</f>
        <v>77344400</v>
      </c>
      <c r="E107" s="105">
        <f>E109</f>
        <v>77204941.230000004</v>
      </c>
      <c r="F107" s="105">
        <v>0</v>
      </c>
      <c r="G107" s="105">
        <v>0</v>
      </c>
      <c r="H107" s="105">
        <v>0</v>
      </c>
      <c r="I107" s="105">
        <v>0</v>
      </c>
      <c r="J107" s="39"/>
    </row>
    <row r="108" spans="1:10">
      <c r="A108" s="118"/>
      <c r="B108" s="109"/>
      <c r="C108" s="91" t="s">
        <v>263</v>
      </c>
      <c r="D108" s="105">
        <v>90000</v>
      </c>
      <c r="E108" s="105">
        <v>0</v>
      </c>
      <c r="F108" s="105"/>
      <c r="G108" s="105"/>
      <c r="H108" s="105"/>
      <c r="I108" s="105"/>
      <c r="J108" s="39"/>
    </row>
    <row r="109" spans="1:10">
      <c r="A109" s="121"/>
      <c r="B109" s="122"/>
      <c r="C109" s="91" t="s">
        <v>264</v>
      </c>
      <c r="D109" s="105">
        <f>D110</f>
        <v>77254400</v>
      </c>
      <c r="E109" s="204">
        <f>E110</f>
        <v>77204941.230000004</v>
      </c>
      <c r="F109" s="105">
        <v>0</v>
      </c>
      <c r="G109" s="105">
        <v>0</v>
      </c>
      <c r="H109" s="105">
        <v>0</v>
      </c>
      <c r="I109" s="105">
        <v>0</v>
      </c>
      <c r="J109" s="39"/>
    </row>
    <row r="110" spans="1:10">
      <c r="A110" s="224"/>
      <c r="B110" s="225"/>
      <c r="C110" s="16" t="s">
        <v>265</v>
      </c>
      <c r="D110" s="120">
        <f>SUM(D111:D114)</f>
        <v>77254400</v>
      </c>
      <c r="E110" s="120">
        <f>SUM(E111:E114)</f>
        <v>77204941.230000004</v>
      </c>
      <c r="F110" s="120">
        <v>0</v>
      </c>
      <c r="G110" s="120">
        <v>0</v>
      </c>
      <c r="H110" s="120">
        <v>0</v>
      </c>
      <c r="I110" s="120">
        <v>0</v>
      </c>
      <c r="J110" s="39"/>
    </row>
    <row r="111" spans="1:10" s="227" customFormat="1" ht="21">
      <c r="A111" s="121"/>
      <c r="B111" s="122"/>
      <c r="C111" s="123" t="s">
        <v>360</v>
      </c>
      <c r="D111" s="105">
        <v>73980000</v>
      </c>
      <c r="E111" s="105">
        <v>73980000</v>
      </c>
      <c r="F111" s="105"/>
      <c r="G111" s="105"/>
      <c r="H111" s="105"/>
      <c r="I111" s="105"/>
      <c r="J111" s="226"/>
    </row>
    <row r="112" spans="1:10">
      <c r="A112" s="121"/>
      <c r="B112" s="122"/>
      <c r="C112" s="91" t="s">
        <v>266</v>
      </c>
      <c r="D112" s="105">
        <v>724800</v>
      </c>
      <c r="E112" s="105">
        <v>724797</v>
      </c>
      <c r="F112" s="105"/>
      <c r="G112" s="105"/>
      <c r="H112" s="105"/>
      <c r="I112" s="105"/>
      <c r="J112" s="39"/>
    </row>
    <row r="113" spans="1:10">
      <c r="A113" s="224"/>
      <c r="B113" s="225"/>
      <c r="C113" s="16" t="s">
        <v>361</v>
      </c>
      <c r="D113" s="120">
        <v>2500200</v>
      </c>
      <c r="E113" s="120">
        <v>2500144.23</v>
      </c>
      <c r="F113" s="120"/>
      <c r="G113" s="120"/>
      <c r="H113" s="120"/>
      <c r="I113" s="120"/>
      <c r="J113" s="39"/>
    </row>
    <row r="114" spans="1:10" s="227" customFormat="1" ht="31.2">
      <c r="A114" s="121"/>
      <c r="B114" s="122"/>
      <c r="C114" s="123" t="s">
        <v>384</v>
      </c>
      <c r="D114" s="105">
        <v>49400</v>
      </c>
      <c r="E114" s="105">
        <v>0</v>
      </c>
      <c r="F114" s="105"/>
      <c r="G114" s="105"/>
      <c r="H114" s="105"/>
      <c r="I114" s="105"/>
      <c r="J114" s="232"/>
    </row>
    <row r="115" spans="1:10">
      <c r="A115" s="124"/>
      <c r="B115" s="125"/>
      <c r="C115" s="126"/>
      <c r="D115" s="127"/>
      <c r="E115" s="127"/>
      <c r="F115" s="127"/>
      <c r="G115" s="127"/>
      <c r="H115" s="127"/>
      <c r="I115" s="127"/>
      <c r="J115" s="39"/>
    </row>
    <row r="116" spans="1:10">
      <c r="A116" s="124"/>
      <c r="B116" s="125"/>
      <c r="C116" s="126"/>
      <c r="D116" s="127"/>
      <c r="E116" s="127"/>
      <c r="F116" s="127"/>
      <c r="G116" s="127"/>
      <c r="H116" s="127"/>
      <c r="I116" s="127"/>
      <c r="J116" s="39"/>
    </row>
    <row r="117" spans="1:10">
      <c r="A117" s="124"/>
      <c r="B117" s="125"/>
      <c r="C117" s="126"/>
      <c r="D117" s="127"/>
      <c r="E117" s="127"/>
      <c r="F117" s="127"/>
      <c r="G117" s="127"/>
      <c r="H117" s="127"/>
      <c r="I117" s="127"/>
      <c r="J117" s="39"/>
    </row>
    <row r="118" spans="1:10">
      <c r="A118" s="124"/>
      <c r="B118" s="125"/>
      <c r="C118" s="126"/>
      <c r="D118" s="127"/>
      <c r="E118" s="127"/>
      <c r="F118" s="127"/>
      <c r="G118" s="127"/>
      <c r="H118" s="127"/>
      <c r="I118" s="127"/>
      <c r="J118" s="39"/>
    </row>
    <row r="119" spans="1:10">
      <c r="A119" s="124"/>
      <c r="B119" s="125"/>
      <c r="C119" s="126"/>
      <c r="D119" s="127"/>
      <c r="E119" s="127"/>
      <c r="F119" s="127"/>
      <c r="G119" s="127"/>
      <c r="H119" s="127"/>
      <c r="I119" s="127"/>
      <c r="J119" s="39"/>
    </row>
    <row r="120" spans="1:10">
      <c r="A120" s="124"/>
      <c r="B120" s="125"/>
      <c r="C120" s="126"/>
      <c r="D120" s="127"/>
      <c r="E120" s="127"/>
      <c r="F120" s="127"/>
      <c r="G120" s="127"/>
      <c r="H120" s="127"/>
      <c r="I120" s="127"/>
      <c r="J120" s="39"/>
    </row>
    <row r="121" spans="1:10">
      <c r="A121" s="124"/>
      <c r="B121" s="125"/>
      <c r="C121" s="126"/>
      <c r="D121" s="127"/>
      <c r="E121" s="127"/>
      <c r="F121" s="127"/>
      <c r="G121" s="127"/>
      <c r="H121" s="127"/>
      <c r="I121" s="127"/>
      <c r="J121" s="39"/>
    </row>
    <row r="122" spans="1:10">
      <c r="A122" s="124"/>
      <c r="B122" s="125"/>
      <c r="C122" s="126"/>
      <c r="D122" s="127"/>
      <c r="E122" s="127"/>
      <c r="F122" s="127"/>
      <c r="G122" s="127"/>
      <c r="H122" s="127"/>
      <c r="I122" s="127"/>
      <c r="J122" s="39"/>
    </row>
    <row r="123" spans="1:10">
      <c r="A123" s="124"/>
      <c r="B123" s="125"/>
      <c r="C123" s="126"/>
      <c r="D123" s="127"/>
      <c r="E123" s="127"/>
      <c r="F123" s="127"/>
      <c r="G123" s="127"/>
      <c r="H123" s="127"/>
      <c r="I123" s="127"/>
      <c r="J123" s="39"/>
    </row>
    <row r="124" spans="1:10">
      <c r="A124" s="124"/>
      <c r="B124" s="125"/>
      <c r="C124" s="126"/>
      <c r="D124" s="127"/>
      <c r="E124" s="127"/>
      <c r="F124" s="127"/>
      <c r="G124" s="127"/>
      <c r="H124" s="127"/>
      <c r="I124" s="127"/>
      <c r="J124" s="39"/>
    </row>
    <row r="125" spans="1:10">
      <c r="A125" s="124"/>
      <c r="B125" s="125"/>
      <c r="C125" s="126"/>
      <c r="D125" s="127"/>
      <c r="E125" s="127"/>
      <c r="F125" s="127"/>
      <c r="G125" s="127"/>
      <c r="H125" s="127"/>
      <c r="I125" s="127"/>
      <c r="J125" s="39"/>
    </row>
    <row r="126" spans="1:10">
      <c r="A126" s="124"/>
      <c r="B126" s="125"/>
      <c r="C126" s="126"/>
      <c r="D126" s="127"/>
      <c r="E126" s="127"/>
      <c r="F126" s="127"/>
      <c r="G126" s="127"/>
      <c r="H126" s="127"/>
      <c r="I126" s="127"/>
      <c r="J126" s="39"/>
    </row>
    <row r="127" spans="1:10">
      <c r="A127" s="124"/>
      <c r="B127" s="125"/>
      <c r="C127" s="126"/>
      <c r="D127" s="127"/>
      <c r="E127" s="127"/>
      <c r="F127" s="127"/>
      <c r="G127" s="127"/>
      <c r="H127" s="127"/>
      <c r="I127" s="127"/>
      <c r="J127" s="39"/>
    </row>
    <row r="128" spans="1:10">
      <c r="A128" s="124"/>
      <c r="B128" s="125"/>
      <c r="C128" s="126"/>
      <c r="D128" s="127"/>
      <c r="E128" s="127"/>
      <c r="F128" s="127"/>
      <c r="G128" s="127"/>
      <c r="H128" s="127"/>
      <c r="I128" s="127"/>
      <c r="J128" s="39"/>
    </row>
    <row r="129" spans="1:10">
      <c r="A129" s="124"/>
      <c r="B129" s="125"/>
      <c r="C129" s="126"/>
      <c r="D129" s="127"/>
      <c r="E129" s="127"/>
      <c r="F129" s="127"/>
      <c r="G129" s="127"/>
      <c r="H129" s="127"/>
      <c r="I129" s="127"/>
      <c r="J129" s="39"/>
    </row>
    <row r="130" spans="1:10">
      <c r="A130" s="124"/>
      <c r="B130" s="125"/>
      <c r="C130" s="126"/>
      <c r="D130" s="127"/>
      <c r="E130" s="127"/>
      <c r="F130" s="127"/>
      <c r="G130" s="127"/>
      <c r="H130" s="127"/>
      <c r="I130" s="127"/>
      <c r="J130" s="39"/>
    </row>
    <row r="131" spans="1:10">
      <c r="A131" s="124"/>
      <c r="B131" s="125"/>
      <c r="C131" s="126"/>
      <c r="D131" s="127"/>
      <c r="E131" s="127"/>
      <c r="F131" s="127"/>
      <c r="G131" s="127"/>
      <c r="H131" s="127"/>
      <c r="I131" s="127"/>
      <c r="J131" s="39"/>
    </row>
    <row r="132" spans="1:10">
      <c r="A132" s="124"/>
      <c r="B132" s="125"/>
      <c r="C132" s="126"/>
      <c r="D132" s="127"/>
      <c r="E132" s="127"/>
      <c r="F132" s="127"/>
      <c r="G132" s="127"/>
      <c r="H132" s="127"/>
      <c r="I132" s="127"/>
      <c r="J132" s="39"/>
    </row>
    <row r="133" spans="1:10">
      <c r="A133" s="124"/>
      <c r="B133" s="125"/>
      <c r="C133" s="126"/>
      <c r="D133" s="127"/>
      <c r="E133" s="127"/>
      <c r="F133" s="127"/>
      <c r="G133" s="127"/>
      <c r="H133" s="127"/>
      <c r="I133" s="127"/>
      <c r="J133" s="39"/>
    </row>
    <row r="134" spans="1:10">
      <c r="A134" s="128"/>
      <c r="B134" s="129"/>
      <c r="C134" s="80"/>
      <c r="D134" s="130"/>
      <c r="E134" s="130"/>
      <c r="F134" s="130"/>
      <c r="G134" s="130"/>
      <c r="H134" s="131"/>
      <c r="I134" s="130"/>
      <c r="J134" s="39"/>
    </row>
    <row r="135" spans="1:10">
      <c r="A135" s="128"/>
      <c r="B135" s="129"/>
      <c r="C135" s="80"/>
      <c r="D135" s="130"/>
      <c r="E135" s="130"/>
      <c r="F135" s="130"/>
      <c r="G135" s="130"/>
      <c r="H135" s="131"/>
      <c r="I135" s="130"/>
      <c r="J135" s="39"/>
    </row>
    <row r="136" spans="1:10" ht="13.8">
      <c r="A136" s="132"/>
      <c r="B136" s="2"/>
      <c r="C136" s="128"/>
      <c r="D136" s="131"/>
      <c r="E136" s="131"/>
      <c r="F136" s="131"/>
      <c r="G136" s="131"/>
      <c r="H136" s="133"/>
      <c r="I136" s="131"/>
      <c r="J136" s="39"/>
    </row>
    <row r="137" spans="1:10">
      <c r="A137" s="132"/>
      <c r="B137" s="134"/>
      <c r="C137" s="135"/>
      <c r="D137" s="133"/>
      <c r="E137" s="133"/>
      <c r="F137" s="133"/>
      <c r="G137" s="133"/>
      <c r="H137" s="133"/>
      <c r="I137" s="133"/>
      <c r="J137" s="39"/>
    </row>
    <row r="138" spans="1:10">
      <c r="A138" s="128"/>
      <c r="B138" s="80"/>
      <c r="C138" s="80"/>
      <c r="D138" s="130"/>
      <c r="E138" s="130"/>
      <c r="F138" s="136"/>
      <c r="G138" s="130"/>
      <c r="H138" s="130"/>
      <c r="I138" s="130"/>
      <c r="J138" s="39"/>
    </row>
    <row r="139" spans="1:10">
      <c r="A139" s="132"/>
      <c r="B139" s="80"/>
      <c r="C139" s="80"/>
      <c r="D139" s="130"/>
      <c r="E139" s="130"/>
      <c r="F139" s="127"/>
      <c r="G139" s="130"/>
      <c r="H139" s="130"/>
      <c r="I139" s="130"/>
      <c r="J139" s="39"/>
    </row>
    <row r="140" spans="1:10">
      <c r="A140" s="80"/>
      <c r="B140" s="80"/>
      <c r="C140" s="80"/>
      <c r="D140" s="130"/>
      <c r="E140" s="130"/>
      <c r="F140" s="130"/>
      <c r="G140" s="130"/>
      <c r="H140" s="130"/>
      <c r="I140" s="130"/>
      <c r="J140" s="39"/>
    </row>
    <row r="141" spans="1:10">
      <c r="A141" s="128"/>
      <c r="B141" s="80"/>
      <c r="C141" s="80"/>
      <c r="D141" s="130"/>
      <c r="E141" s="130"/>
      <c r="F141" s="130"/>
      <c r="G141" s="130"/>
      <c r="H141" s="130"/>
      <c r="I141" s="130"/>
      <c r="J141" s="39"/>
    </row>
    <row r="142" spans="1:10">
      <c r="A142" s="128"/>
      <c r="B142" s="80"/>
      <c r="C142" s="80"/>
      <c r="D142" s="130"/>
      <c r="E142" s="130"/>
      <c r="F142" s="130"/>
      <c r="G142" s="130"/>
      <c r="H142" s="130"/>
      <c r="I142" s="130"/>
      <c r="J142" s="39"/>
    </row>
    <row r="143" spans="1:10">
      <c r="A143" s="137"/>
      <c r="B143" s="137"/>
      <c r="C143" s="137"/>
      <c r="D143" s="130"/>
      <c r="E143" s="130"/>
      <c r="F143" s="130"/>
      <c r="G143" s="130"/>
      <c r="H143" s="130"/>
      <c r="I143" s="130"/>
      <c r="J143" s="39"/>
    </row>
    <row r="144" spans="1:10">
      <c r="A144" s="138"/>
      <c r="B144" s="139"/>
      <c r="C144" s="139"/>
      <c r="D144" s="127"/>
      <c r="E144" s="127"/>
      <c r="F144" s="127"/>
      <c r="G144" s="127"/>
      <c r="H144" s="127"/>
      <c r="I144" s="127"/>
      <c r="J144" s="39"/>
    </row>
    <row r="145" spans="1:10">
      <c r="A145" s="138"/>
      <c r="B145" s="139"/>
      <c r="C145" s="139"/>
      <c r="D145" s="127"/>
      <c r="E145" s="127"/>
      <c r="F145" s="127"/>
      <c r="G145" s="127"/>
      <c r="H145" s="127"/>
      <c r="I145" s="127"/>
      <c r="J145" s="39"/>
    </row>
    <row r="146" spans="1:10">
      <c r="A146" s="138"/>
      <c r="B146" s="139"/>
      <c r="C146" s="126"/>
      <c r="D146" s="127"/>
      <c r="E146" s="127"/>
      <c r="F146" s="127"/>
      <c r="G146" s="127"/>
      <c r="H146" s="127"/>
      <c r="I146" s="127"/>
      <c r="J146" s="39"/>
    </row>
    <row r="147" spans="1:10">
      <c r="A147" s="138"/>
      <c r="B147" s="139"/>
      <c r="C147" s="126"/>
      <c r="D147" s="127"/>
      <c r="E147" s="127"/>
      <c r="F147" s="127"/>
      <c r="G147" s="127"/>
      <c r="H147" s="127"/>
      <c r="I147" s="127"/>
      <c r="J147" s="39"/>
    </row>
    <row r="148" spans="1:10">
      <c r="A148" s="138"/>
      <c r="B148" s="140"/>
      <c r="C148" s="126"/>
      <c r="D148" s="127"/>
      <c r="E148" s="127"/>
      <c r="F148" s="127"/>
      <c r="G148" s="127"/>
      <c r="H148" s="127"/>
      <c r="I148" s="127"/>
      <c r="J148" s="39"/>
    </row>
    <row r="149" spans="1:10">
      <c r="A149" s="138"/>
      <c r="B149" s="140"/>
      <c r="C149" s="126"/>
      <c r="D149" s="127"/>
      <c r="E149" s="127"/>
      <c r="F149" s="127"/>
      <c r="G149" s="127"/>
      <c r="H149" s="127"/>
      <c r="I149" s="127"/>
      <c r="J149" s="39"/>
    </row>
    <row r="150" spans="1:10">
      <c r="A150" s="138"/>
      <c r="B150" s="140"/>
      <c r="C150" s="126"/>
      <c r="D150" s="127"/>
      <c r="E150" s="127"/>
      <c r="F150" s="127"/>
      <c r="G150" s="127"/>
      <c r="H150" s="127"/>
      <c r="I150" s="127"/>
      <c r="J150" s="39"/>
    </row>
    <row r="151" spans="1:10">
      <c r="A151" s="138"/>
      <c r="B151" s="140"/>
      <c r="C151" s="126"/>
      <c r="D151" s="127"/>
      <c r="E151" s="127"/>
      <c r="F151" s="127"/>
      <c r="G151" s="127"/>
      <c r="H151" s="127"/>
      <c r="I151" s="127"/>
      <c r="J151" s="39"/>
    </row>
    <row r="152" spans="1:10">
      <c r="A152" s="138"/>
      <c r="B152" s="139"/>
      <c r="C152" s="126"/>
      <c r="D152" s="127"/>
      <c r="E152" s="127"/>
      <c r="F152" s="127"/>
      <c r="G152" s="127"/>
      <c r="H152" s="127"/>
      <c r="I152" s="127"/>
      <c r="J152" s="39"/>
    </row>
    <row r="153" spans="1:10">
      <c r="A153" s="138"/>
      <c r="B153" s="139"/>
      <c r="C153" s="126"/>
      <c r="D153" s="127"/>
      <c r="E153" s="127"/>
      <c r="F153" s="127"/>
      <c r="G153" s="127"/>
      <c r="H153" s="127"/>
      <c r="I153" s="127"/>
      <c r="J153" s="39"/>
    </row>
    <row r="154" spans="1:10">
      <c r="A154" s="138"/>
      <c r="B154" s="139"/>
      <c r="C154" s="126"/>
      <c r="D154" s="127"/>
      <c r="E154" s="127"/>
      <c r="F154" s="127"/>
      <c r="G154" s="127"/>
      <c r="H154" s="127"/>
      <c r="I154" s="127"/>
      <c r="J154" s="39"/>
    </row>
    <row r="155" spans="1:10">
      <c r="A155" s="138"/>
      <c r="B155" s="139"/>
      <c r="C155" s="126"/>
      <c r="D155" s="127"/>
      <c r="E155" s="127"/>
      <c r="F155" s="127"/>
      <c r="G155" s="127"/>
      <c r="H155" s="127"/>
      <c r="I155" s="127"/>
      <c r="J155" s="39"/>
    </row>
    <row r="156" spans="1:10">
      <c r="A156" s="138"/>
      <c r="B156" s="139"/>
      <c r="C156" s="126"/>
      <c r="D156" s="127"/>
      <c r="E156" s="127"/>
      <c r="F156" s="127"/>
      <c r="G156" s="127"/>
      <c r="H156" s="127"/>
      <c r="I156" s="127"/>
      <c r="J156" s="39"/>
    </row>
    <row r="157" spans="1:10">
      <c r="A157" s="138"/>
      <c r="B157" s="139"/>
      <c r="C157" s="126"/>
      <c r="D157" s="127"/>
      <c r="E157" s="127"/>
      <c r="F157" s="127"/>
      <c r="G157" s="127"/>
      <c r="H157" s="127"/>
      <c r="I157" s="127"/>
      <c r="J157" s="39"/>
    </row>
    <row r="158" spans="1:10">
      <c r="A158" s="138"/>
      <c r="B158" s="139"/>
      <c r="C158" s="126"/>
      <c r="D158" s="127"/>
      <c r="E158" s="127"/>
      <c r="F158" s="127"/>
      <c r="G158" s="127"/>
      <c r="H158" s="141"/>
      <c r="I158" s="127"/>
      <c r="J158" s="39"/>
    </row>
    <row r="159" spans="1:10">
      <c r="A159" s="138"/>
      <c r="B159" s="139"/>
      <c r="C159" s="126"/>
      <c r="D159" s="127"/>
      <c r="E159" s="127"/>
      <c r="F159" s="127"/>
      <c r="G159" s="127"/>
      <c r="H159" s="127"/>
      <c r="I159" s="127"/>
      <c r="J159" s="39"/>
    </row>
    <row r="160" spans="1:10">
      <c r="A160" s="138"/>
      <c r="B160" s="139"/>
      <c r="C160" s="126"/>
      <c r="D160" s="127"/>
      <c r="E160" s="127"/>
      <c r="F160" s="127"/>
      <c r="G160" s="127"/>
      <c r="H160" s="127"/>
      <c r="I160" s="127"/>
      <c r="J160" s="39"/>
    </row>
    <row r="161" spans="1:10">
      <c r="A161" s="138"/>
      <c r="B161" s="139"/>
      <c r="C161" s="126"/>
      <c r="D161" s="127"/>
      <c r="E161" s="127"/>
      <c r="F161" s="127"/>
      <c r="G161" s="127"/>
      <c r="H161" s="127"/>
      <c r="I161" s="127"/>
      <c r="J161" s="39"/>
    </row>
    <row r="162" spans="1:10">
      <c r="A162" s="138"/>
      <c r="B162" s="139"/>
      <c r="C162" s="126"/>
      <c r="D162" s="127"/>
      <c r="E162" s="127"/>
      <c r="F162" s="127"/>
      <c r="G162" s="127"/>
      <c r="H162" s="127"/>
      <c r="I162" s="127"/>
      <c r="J162" s="39"/>
    </row>
    <row r="163" spans="1:10">
      <c r="A163" s="138"/>
      <c r="B163" s="139"/>
      <c r="C163" s="126"/>
      <c r="D163" s="127"/>
      <c r="E163" s="127"/>
      <c r="F163" s="127"/>
      <c r="G163" s="127"/>
      <c r="H163" s="127"/>
      <c r="I163" s="127"/>
      <c r="J163" s="39"/>
    </row>
    <row r="164" spans="1:10">
      <c r="A164" s="138"/>
      <c r="B164" s="139"/>
      <c r="C164" s="126"/>
      <c r="D164" s="127"/>
      <c r="E164" s="127"/>
      <c r="F164" s="127"/>
      <c r="G164" s="127"/>
      <c r="H164" s="131"/>
      <c r="I164" s="127"/>
      <c r="J164" s="39"/>
    </row>
    <row r="165" spans="1:10">
      <c r="A165" s="138"/>
      <c r="B165" s="139"/>
      <c r="C165" s="126"/>
      <c r="D165" s="126"/>
      <c r="E165" s="142"/>
      <c r="F165" s="126"/>
      <c r="G165" s="126"/>
      <c r="H165" s="143"/>
      <c r="I165" s="126"/>
    </row>
    <row r="166" spans="1:10">
      <c r="A166" s="128"/>
      <c r="B166" s="80"/>
      <c r="C166" s="80"/>
      <c r="D166" s="144"/>
      <c r="E166" s="145"/>
      <c r="F166" s="146"/>
      <c r="G166" s="144"/>
      <c r="H166" s="144"/>
      <c r="I166" s="144"/>
    </row>
    <row r="167" spans="1:10">
      <c r="A167" s="132"/>
      <c r="B167" s="80"/>
      <c r="C167" s="80"/>
      <c r="D167" s="144"/>
      <c r="E167" s="145"/>
      <c r="F167" s="126"/>
      <c r="G167" s="144"/>
      <c r="H167" s="144"/>
      <c r="I167" s="144"/>
    </row>
    <row r="168" spans="1:10">
      <c r="A168" s="80"/>
      <c r="B168" s="80"/>
      <c r="C168" s="80"/>
      <c r="D168" s="144"/>
      <c r="E168" s="145"/>
      <c r="F168" s="144"/>
      <c r="G168" s="144"/>
      <c r="H168" s="144"/>
      <c r="I168" s="144"/>
    </row>
    <row r="169" spans="1:10">
      <c r="A169" s="128"/>
      <c r="B169" s="80"/>
      <c r="C169" s="80"/>
      <c r="D169" s="144"/>
      <c r="E169" s="145"/>
      <c r="F169" s="144"/>
      <c r="G169" s="144"/>
      <c r="H169" s="144"/>
      <c r="I169" s="144"/>
    </row>
    <row r="170" spans="1:10">
      <c r="A170" s="128"/>
      <c r="B170" s="80"/>
      <c r="C170" s="80"/>
      <c r="D170" s="144"/>
      <c r="E170" s="145"/>
      <c r="F170" s="144"/>
      <c r="G170" s="144"/>
      <c r="H170" s="144"/>
      <c r="I170" s="144"/>
    </row>
    <row r="171" spans="1:10">
      <c r="A171" s="137"/>
      <c r="B171" s="137"/>
      <c r="C171" s="137"/>
      <c r="D171" s="144"/>
      <c r="E171" s="145"/>
      <c r="F171" s="144"/>
      <c r="G171" s="144"/>
      <c r="H171" s="144"/>
      <c r="I171" s="144"/>
    </row>
    <row r="172" spans="1:10">
      <c r="A172" s="138"/>
      <c r="B172" s="139"/>
      <c r="C172" s="126"/>
      <c r="D172" s="126"/>
      <c r="E172" s="142"/>
      <c r="F172" s="126"/>
      <c r="G172" s="126"/>
      <c r="H172" s="126"/>
      <c r="I172" s="126"/>
    </row>
    <row r="173" spans="1:10">
      <c r="A173" s="138"/>
      <c r="B173" s="139"/>
      <c r="C173" s="126"/>
      <c r="D173" s="126"/>
      <c r="E173" s="142"/>
      <c r="F173" s="126"/>
      <c r="G173" s="126"/>
      <c r="H173" s="126"/>
      <c r="I173" s="126"/>
    </row>
    <row r="174" spans="1:10">
      <c r="A174" s="138"/>
      <c r="B174" s="139"/>
      <c r="C174" s="126"/>
      <c r="D174" s="126"/>
      <c r="E174" s="142"/>
      <c r="F174" s="126"/>
      <c r="G174" s="126"/>
      <c r="H174" s="126"/>
      <c r="I174" s="126"/>
    </row>
    <row r="175" spans="1:10">
      <c r="A175" s="138"/>
      <c r="B175" s="139"/>
      <c r="C175" s="126"/>
      <c r="D175" s="126"/>
      <c r="E175" s="142"/>
      <c r="F175" s="126"/>
      <c r="G175" s="126"/>
      <c r="H175" s="126"/>
      <c r="I175" s="126"/>
    </row>
    <row r="176" spans="1:10">
      <c r="A176" s="138"/>
      <c r="B176" s="139"/>
      <c r="C176" s="126"/>
      <c r="D176" s="126"/>
      <c r="E176" s="142"/>
      <c r="F176" s="126"/>
      <c r="G176" s="126"/>
      <c r="H176" s="126"/>
      <c r="I176" s="126"/>
    </row>
    <row r="177" spans="1:9">
      <c r="A177" s="147"/>
      <c r="B177" s="147"/>
      <c r="C177" s="126"/>
      <c r="D177" s="126"/>
      <c r="E177" s="142"/>
      <c r="F177" s="126"/>
      <c r="G177" s="126"/>
      <c r="H177" s="126"/>
      <c r="I177" s="126"/>
    </row>
    <row r="178" spans="1:9">
      <c r="A178" s="148"/>
      <c r="B178" s="148"/>
      <c r="C178" s="126"/>
      <c r="D178" s="129"/>
      <c r="E178" s="149"/>
      <c r="F178" s="126"/>
      <c r="G178" s="126"/>
      <c r="H178" s="126"/>
      <c r="I178" s="126"/>
    </row>
    <row r="179" spans="1:9">
      <c r="A179" s="128"/>
      <c r="B179" s="128"/>
      <c r="C179" s="143"/>
      <c r="D179" s="150"/>
      <c r="E179" s="151"/>
      <c r="F179" s="150"/>
      <c r="G179" s="150"/>
      <c r="H179" s="150"/>
      <c r="I179" s="150"/>
    </row>
    <row r="180" spans="1:9">
      <c r="A180" s="132"/>
      <c r="B180" s="132"/>
      <c r="C180" s="132"/>
      <c r="D180" s="150"/>
      <c r="E180" s="151"/>
      <c r="F180" s="128"/>
      <c r="H180" s="150"/>
      <c r="I180" s="150"/>
    </row>
    <row r="181" spans="1:9">
      <c r="A181" s="128"/>
      <c r="B181" s="128"/>
      <c r="C181" s="143"/>
      <c r="D181" s="150"/>
      <c r="E181" s="151"/>
      <c r="F181" s="150"/>
      <c r="G181" s="150"/>
      <c r="H181" s="150"/>
      <c r="I181" s="150"/>
    </row>
    <row r="182" spans="1:9">
      <c r="A182" s="128"/>
      <c r="B182" s="128"/>
      <c r="C182" s="128"/>
      <c r="D182" s="150"/>
      <c r="E182" s="152"/>
      <c r="F182" s="150"/>
      <c r="G182" s="150"/>
      <c r="H182" s="150"/>
      <c r="I182" s="81"/>
    </row>
    <row r="183" spans="1:9">
      <c r="A183" s="128"/>
      <c r="B183" s="132"/>
      <c r="C183" s="132"/>
      <c r="D183" s="150"/>
      <c r="E183" s="151"/>
      <c r="F183" s="150"/>
      <c r="G183" s="150"/>
      <c r="H183" s="150"/>
      <c r="I183" s="81"/>
    </row>
    <row r="184" spans="1:9">
      <c r="D184" s="150"/>
      <c r="E184" s="151"/>
      <c r="F184" s="150"/>
      <c r="G184" s="150"/>
      <c r="H184" s="150"/>
      <c r="I184" s="81"/>
    </row>
  </sheetData>
  <mergeCells count="5">
    <mergeCell ref="E15:I15"/>
    <mergeCell ref="A1:H1"/>
    <mergeCell ref="A2:H2"/>
    <mergeCell ref="A3:H3"/>
    <mergeCell ref="A4:G4"/>
  </mergeCells>
  <phoneticPr fontId="3" type="noConversion"/>
  <pageMargins left="0.39370078740157483" right="0.39370078740157483" top="0.78740157480314965" bottom="0.39370078740157483" header="0.51181102362204722" footer="0.31496062992125984"/>
  <pageSetup paperSize="9" scale="8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zoomScale="105" zoomScaleSheetLayoutView="1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121" sqref="E121"/>
    </sheetView>
  </sheetViews>
  <sheetFormatPr defaultColWidth="9.109375" defaultRowHeight="13.2"/>
  <cols>
    <col min="1" max="1" width="29.5546875" style="1" customWidth="1"/>
    <col min="2" max="2" width="4.33203125" style="1" customWidth="1"/>
    <col min="3" max="3" width="22.6640625" style="1" customWidth="1"/>
    <col min="4" max="4" width="15" style="1" customWidth="1"/>
    <col min="5" max="5" width="15.6640625" style="1" customWidth="1"/>
    <col min="6" max="6" width="13.6640625" style="1" customWidth="1"/>
    <col min="7" max="7" width="5.33203125" style="1" hidden="1" customWidth="1"/>
    <col min="8" max="8" width="4.88671875" style="1" hidden="1" customWidth="1"/>
    <col min="9" max="9" width="13.88671875" style="1" customWidth="1"/>
    <col min="10" max="10" width="13.5546875" style="39" customWidth="1"/>
    <col min="11" max="11" width="10.88671875" style="1" customWidth="1"/>
    <col min="12" max="12" width="13.6640625" style="1" customWidth="1"/>
    <col min="13" max="13" width="15.109375" style="1" bestFit="1" customWidth="1"/>
    <col min="14" max="16384" width="9.109375" style="1"/>
  </cols>
  <sheetData>
    <row r="1" spans="1:12" ht="13.8">
      <c r="B1" s="2"/>
      <c r="C1" s="3"/>
      <c r="D1" s="2" t="s">
        <v>20</v>
      </c>
      <c r="E1" s="4"/>
      <c r="F1" s="4"/>
      <c r="G1" s="4"/>
      <c r="H1" s="4"/>
      <c r="I1" s="4"/>
      <c r="J1" s="205" t="s">
        <v>33</v>
      </c>
      <c r="K1" s="5"/>
    </row>
    <row r="2" spans="1:12">
      <c r="A2" s="6"/>
      <c r="B2" s="6"/>
      <c r="C2" s="7"/>
      <c r="D2" s="8"/>
      <c r="E2" s="8"/>
      <c r="F2" s="8" t="s">
        <v>377</v>
      </c>
      <c r="G2" s="8"/>
      <c r="H2" s="8"/>
      <c r="I2" s="8"/>
      <c r="J2" s="206"/>
      <c r="K2" s="9"/>
    </row>
    <row r="3" spans="1:12" ht="12" customHeight="1">
      <c r="A3" s="10"/>
      <c r="B3" s="11"/>
      <c r="C3" s="12" t="s">
        <v>36</v>
      </c>
      <c r="D3" s="13"/>
      <c r="E3" s="14"/>
      <c r="F3" s="241" t="s">
        <v>5</v>
      </c>
      <c r="G3" s="242"/>
      <c r="H3" s="242"/>
      <c r="I3" s="243"/>
      <c r="J3" s="207" t="s">
        <v>21</v>
      </c>
      <c r="K3" s="153"/>
    </row>
    <row r="4" spans="1:12" ht="9.75" customHeight="1">
      <c r="A4" s="11"/>
      <c r="B4" s="11" t="s">
        <v>16</v>
      </c>
      <c r="C4" s="12" t="s">
        <v>37</v>
      </c>
      <c r="D4" s="13" t="s">
        <v>34</v>
      </c>
      <c r="E4" s="14" t="s">
        <v>22</v>
      </c>
      <c r="F4" s="244"/>
      <c r="G4" s="245"/>
      <c r="H4" s="245"/>
      <c r="I4" s="246"/>
      <c r="J4" s="208"/>
      <c r="K4" s="219"/>
    </row>
    <row r="5" spans="1:12" ht="11.25" customHeight="1">
      <c r="A5" s="10"/>
      <c r="B5" s="11" t="s">
        <v>17</v>
      </c>
      <c r="C5" s="11" t="s">
        <v>41</v>
      </c>
      <c r="D5" s="13" t="s">
        <v>35</v>
      </c>
      <c r="E5" s="13" t="s">
        <v>23</v>
      </c>
      <c r="F5" s="15" t="s">
        <v>43</v>
      </c>
      <c r="G5" s="16" t="s">
        <v>6</v>
      </c>
      <c r="H5" s="15" t="s">
        <v>9</v>
      </c>
      <c r="I5" s="153"/>
      <c r="J5" s="209" t="s">
        <v>24</v>
      </c>
      <c r="K5" s="13" t="s">
        <v>24</v>
      </c>
    </row>
    <row r="6" spans="1:12" ht="11.25" customHeight="1">
      <c r="A6" s="11" t="s">
        <v>4</v>
      </c>
      <c r="B6" s="11" t="s">
        <v>18</v>
      </c>
      <c r="C6" s="11" t="s">
        <v>46</v>
      </c>
      <c r="D6" s="13" t="s">
        <v>3</v>
      </c>
      <c r="E6" s="17" t="s">
        <v>25</v>
      </c>
      <c r="F6" s="17" t="s">
        <v>44</v>
      </c>
      <c r="G6" s="13" t="s">
        <v>7</v>
      </c>
      <c r="H6" s="13" t="s">
        <v>10</v>
      </c>
      <c r="I6" s="13" t="s">
        <v>11</v>
      </c>
      <c r="J6" s="209" t="s">
        <v>26</v>
      </c>
      <c r="K6" s="13" t="s">
        <v>27</v>
      </c>
    </row>
    <row r="7" spans="1:12" ht="10.5" customHeight="1">
      <c r="A7" s="10"/>
      <c r="B7" s="11"/>
      <c r="C7" s="11" t="s">
        <v>42</v>
      </c>
      <c r="D7" s="13"/>
      <c r="E7" s="17"/>
      <c r="F7" s="17" t="s">
        <v>45</v>
      </c>
      <c r="G7" s="13" t="s">
        <v>8</v>
      </c>
      <c r="H7" s="13"/>
      <c r="I7" s="13"/>
      <c r="J7" s="209" t="s">
        <v>28</v>
      </c>
      <c r="K7" s="13" t="s">
        <v>23</v>
      </c>
    </row>
    <row r="8" spans="1:12" ht="11.25" customHeight="1">
      <c r="A8" s="10"/>
      <c r="B8" s="11"/>
      <c r="C8" s="11"/>
      <c r="D8" s="13"/>
      <c r="E8" s="17"/>
      <c r="F8" s="17"/>
      <c r="G8" s="13"/>
      <c r="H8" s="13"/>
      <c r="I8" s="13"/>
      <c r="J8" s="209"/>
      <c r="K8" s="13" t="s">
        <v>25</v>
      </c>
    </row>
    <row r="9" spans="1:12" ht="13.8" thickBot="1">
      <c r="A9" s="18">
        <v>1</v>
      </c>
      <c r="B9" s="19">
        <v>2</v>
      </c>
      <c r="C9" s="19">
        <v>3</v>
      </c>
      <c r="D9" s="20" t="s">
        <v>0</v>
      </c>
      <c r="E9" s="21" t="s">
        <v>1</v>
      </c>
      <c r="F9" s="21" t="s">
        <v>12</v>
      </c>
      <c r="G9" s="20" t="s">
        <v>13</v>
      </c>
      <c r="H9" s="20" t="s">
        <v>14</v>
      </c>
      <c r="I9" s="20" t="s">
        <v>15</v>
      </c>
      <c r="J9" s="210" t="s">
        <v>29</v>
      </c>
      <c r="K9" s="20" t="s">
        <v>30</v>
      </c>
    </row>
    <row r="10" spans="1:12" s="26" customFormat="1" ht="15" customHeight="1">
      <c r="A10" s="22" t="s">
        <v>31</v>
      </c>
      <c r="B10" s="23" t="s">
        <v>32</v>
      </c>
      <c r="C10" s="24" t="s">
        <v>19</v>
      </c>
      <c r="D10" s="71">
        <f t="shared" ref="D10:J10" si="0">D16+D46+D47+D58+D63+D71+D78+D86+D103+D110+D111+D114+D79</f>
        <v>93287300</v>
      </c>
      <c r="E10" s="71">
        <f t="shared" si="0"/>
        <v>81713853.120000005</v>
      </c>
      <c r="F10" s="71">
        <f t="shared" si="0"/>
        <v>81713853.120000005</v>
      </c>
      <c r="G10" s="71">
        <f t="shared" si="0"/>
        <v>0</v>
      </c>
      <c r="H10" s="71">
        <f t="shared" si="0"/>
        <v>0</v>
      </c>
      <c r="I10" s="71">
        <f t="shared" si="0"/>
        <v>81713853.120000005</v>
      </c>
      <c r="J10" s="211">
        <f t="shared" si="0"/>
        <v>11573446.880000001</v>
      </c>
      <c r="K10" s="71"/>
      <c r="L10" s="25">
        <f>D10-E10-J10</f>
        <v>0</v>
      </c>
    </row>
    <row r="11" spans="1:12" s="26" customFormat="1" ht="23.25" customHeight="1">
      <c r="A11" s="31" t="s">
        <v>74</v>
      </c>
      <c r="B11" s="28"/>
      <c r="C11" s="40" t="s">
        <v>124</v>
      </c>
      <c r="D11" s="43"/>
      <c r="E11" s="43"/>
      <c r="F11" s="43"/>
      <c r="G11" s="45"/>
      <c r="H11" s="45"/>
      <c r="I11" s="43"/>
      <c r="J11" s="212"/>
      <c r="K11" s="44"/>
      <c r="L11" s="25">
        <f t="shared" ref="L11:L77" si="1">D11-E11-J11</f>
        <v>0</v>
      </c>
    </row>
    <row r="12" spans="1:12" s="26" customFormat="1" ht="15" customHeight="1">
      <c r="A12" s="29" t="s">
        <v>68</v>
      </c>
      <c r="B12" s="30" t="s">
        <v>47</v>
      </c>
      <c r="C12" s="40" t="s">
        <v>126</v>
      </c>
      <c r="D12" s="46">
        <v>704500</v>
      </c>
      <c r="E12" s="46">
        <v>423913.37</v>
      </c>
      <c r="F12" s="46">
        <f>E12</f>
        <v>423913.37</v>
      </c>
      <c r="G12" s="46" t="s">
        <v>66</v>
      </c>
      <c r="H12" s="46" t="s">
        <v>66</v>
      </c>
      <c r="I12" s="46">
        <f>F12</f>
        <v>423913.37</v>
      </c>
      <c r="J12" s="213">
        <f>D12-I12</f>
        <v>280586.63</v>
      </c>
      <c r="K12" s="72"/>
      <c r="L12" s="25">
        <f t="shared" si="1"/>
        <v>0</v>
      </c>
    </row>
    <row r="13" spans="1:12" s="26" customFormat="1" ht="22.5" customHeight="1">
      <c r="A13" s="29" t="s">
        <v>71</v>
      </c>
      <c r="B13" s="30" t="s">
        <v>50</v>
      </c>
      <c r="C13" s="40" t="s">
        <v>126</v>
      </c>
      <c r="D13" s="46">
        <v>212800</v>
      </c>
      <c r="E13" s="46">
        <v>121981.86</v>
      </c>
      <c r="F13" s="46">
        <f>E13</f>
        <v>121981.86</v>
      </c>
      <c r="G13" s="46" t="s">
        <v>66</v>
      </c>
      <c r="H13" s="46" t="s">
        <v>66</v>
      </c>
      <c r="I13" s="46">
        <f>F13</f>
        <v>121981.86</v>
      </c>
      <c r="J13" s="213">
        <f>D13-I13</f>
        <v>90818.14</v>
      </c>
      <c r="K13" s="72"/>
      <c r="L13" s="25">
        <f t="shared" si="1"/>
        <v>0</v>
      </c>
    </row>
    <row r="14" spans="1:12" s="26" customFormat="1" ht="14.25" customHeight="1">
      <c r="A14" s="29" t="s">
        <v>72</v>
      </c>
      <c r="B14" s="30" t="s">
        <v>49</v>
      </c>
      <c r="C14" s="40" t="s">
        <v>127</v>
      </c>
      <c r="D14" s="46">
        <v>61800</v>
      </c>
      <c r="E14" s="46">
        <v>29227.200000000001</v>
      </c>
      <c r="F14" s="46">
        <f>E14</f>
        <v>29227.200000000001</v>
      </c>
      <c r="G14" s="46" t="s">
        <v>66</v>
      </c>
      <c r="H14" s="46" t="s">
        <v>66</v>
      </c>
      <c r="I14" s="46">
        <f>F14</f>
        <v>29227.200000000001</v>
      </c>
      <c r="J14" s="213">
        <f>D14-I14</f>
        <v>32572.799999999999</v>
      </c>
      <c r="K14" s="72"/>
      <c r="L14" s="25">
        <f t="shared" si="1"/>
        <v>0</v>
      </c>
    </row>
    <row r="15" spans="1:12" s="26" customFormat="1" ht="23.25" customHeight="1">
      <c r="A15" s="29" t="s">
        <v>73</v>
      </c>
      <c r="B15" s="30" t="s">
        <v>50</v>
      </c>
      <c r="C15" s="40" t="s">
        <v>128</v>
      </c>
      <c r="D15" s="46">
        <v>18700</v>
      </c>
      <c r="E15" s="46">
        <v>8826.6200000000008</v>
      </c>
      <c r="F15" s="46">
        <f>E15</f>
        <v>8826.6200000000008</v>
      </c>
      <c r="G15" s="46" t="s">
        <v>66</v>
      </c>
      <c r="H15" s="46" t="s">
        <v>66</v>
      </c>
      <c r="I15" s="46">
        <f>F15</f>
        <v>8826.6200000000008</v>
      </c>
      <c r="J15" s="213">
        <f>D15-I15</f>
        <v>9873.3799999999992</v>
      </c>
      <c r="K15" s="72"/>
      <c r="L15" s="25">
        <f t="shared" si="1"/>
        <v>0</v>
      </c>
    </row>
    <row r="16" spans="1:12" s="26" customFormat="1" ht="15" customHeight="1">
      <c r="A16" s="27" t="s">
        <v>58</v>
      </c>
      <c r="B16" s="28"/>
      <c r="C16" s="41" t="s">
        <v>67</v>
      </c>
      <c r="D16" s="43">
        <f>D12+D13+D14+D15</f>
        <v>997800</v>
      </c>
      <c r="E16" s="43">
        <f t="shared" ref="E16:J16" si="2">E12+E13+E14+E15</f>
        <v>583949.04999999993</v>
      </c>
      <c r="F16" s="43">
        <f t="shared" si="2"/>
        <v>583949.04999999993</v>
      </c>
      <c r="G16" s="43">
        <f t="shared" si="2"/>
        <v>0</v>
      </c>
      <c r="H16" s="43">
        <f t="shared" si="2"/>
        <v>0</v>
      </c>
      <c r="I16" s="43">
        <f t="shared" si="2"/>
        <v>583949.04999999993</v>
      </c>
      <c r="J16" s="214">
        <f t="shared" si="2"/>
        <v>413850.95</v>
      </c>
      <c r="K16" s="73"/>
      <c r="L16" s="25">
        <f t="shared" si="1"/>
        <v>0</v>
      </c>
    </row>
    <row r="17" spans="1:12" ht="30" customHeight="1">
      <c r="A17" s="31" t="s">
        <v>125</v>
      </c>
      <c r="B17" s="32"/>
      <c r="C17" s="42" t="s">
        <v>129</v>
      </c>
      <c r="D17" s="47"/>
      <c r="E17" s="47"/>
      <c r="F17" s="46"/>
      <c r="G17" s="46"/>
      <c r="H17" s="46"/>
      <c r="I17" s="46"/>
      <c r="J17" s="215"/>
      <c r="K17" s="48"/>
      <c r="L17" s="25">
        <f t="shared" si="1"/>
        <v>0</v>
      </c>
    </row>
    <row r="18" spans="1:12" ht="15" customHeight="1">
      <c r="A18" s="29" t="s">
        <v>57</v>
      </c>
      <c r="B18" s="33">
        <v>340</v>
      </c>
      <c r="C18" s="42" t="s">
        <v>129</v>
      </c>
      <c r="D18" s="47">
        <v>5000</v>
      </c>
      <c r="E18" s="47">
        <v>0</v>
      </c>
      <c r="F18" s="46">
        <f>E18</f>
        <v>0</v>
      </c>
      <c r="G18" s="46" t="s">
        <v>66</v>
      </c>
      <c r="H18" s="46" t="s">
        <v>66</v>
      </c>
      <c r="I18" s="46">
        <f>F18</f>
        <v>0</v>
      </c>
      <c r="J18" s="213">
        <f t="shared" ref="J18:J44" si="3">D18-I18</f>
        <v>5000</v>
      </c>
      <c r="K18" s="48"/>
      <c r="L18" s="25">
        <f t="shared" si="1"/>
        <v>0</v>
      </c>
    </row>
    <row r="19" spans="1:12" ht="39" customHeight="1">
      <c r="A19" s="31" t="s">
        <v>75</v>
      </c>
      <c r="B19" s="32"/>
      <c r="C19" s="42" t="s">
        <v>130</v>
      </c>
      <c r="D19" s="47"/>
      <c r="E19" s="47"/>
      <c r="F19" s="46"/>
      <c r="G19" s="46"/>
      <c r="H19" s="46"/>
      <c r="I19" s="46"/>
      <c r="J19" s="213">
        <f t="shared" si="3"/>
        <v>0</v>
      </c>
      <c r="K19" s="48"/>
      <c r="L19" s="25">
        <f t="shared" si="1"/>
        <v>0</v>
      </c>
    </row>
    <row r="20" spans="1:12" ht="16.2" customHeight="1">
      <c r="A20" s="29" t="s">
        <v>76</v>
      </c>
      <c r="B20" s="32" t="s">
        <v>47</v>
      </c>
      <c r="C20" s="42" t="s">
        <v>130</v>
      </c>
      <c r="D20" s="47">
        <v>3095200</v>
      </c>
      <c r="E20" s="47">
        <v>1814383.91</v>
      </c>
      <c r="F20" s="46">
        <f t="shared" ref="F20:F47" si="4">E20</f>
        <v>1814383.91</v>
      </c>
      <c r="G20" s="46" t="s">
        <v>66</v>
      </c>
      <c r="H20" s="46" t="s">
        <v>66</v>
      </c>
      <c r="I20" s="46">
        <f t="shared" ref="I20:I44" si="5">F20</f>
        <v>1814383.91</v>
      </c>
      <c r="J20" s="213">
        <f t="shared" si="3"/>
        <v>1280816.0900000001</v>
      </c>
      <c r="K20" s="48"/>
      <c r="L20" s="25">
        <f t="shared" si="1"/>
        <v>0</v>
      </c>
    </row>
    <row r="21" spans="1:12" ht="15" customHeight="1">
      <c r="A21" s="29" t="s">
        <v>51</v>
      </c>
      <c r="B21" s="32" t="s">
        <v>47</v>
      </c>
      <c r="C21" s="42" t="s">
        <v>130</v>
      </c>
      <c r="D21" s="47">
        <f>D20-D22</f>
        <v>2605800</v>
      </c>
      <c r="E21" s="47">
        <v>1487674.42</v>
      </c>
      <c r="F21" s="46">
        <f t="shared" si="4"/>
        <v>1487674.42</v>
      </c>
      <c r="G21" s="46" t="s">
        <v>66</v>
      </c>
      <c r="H21" s="46" t="s">
        <v>66</v>
      </c>
      <c r="I21" s="46">
        <f t="shared" si="5"/>
        <v>1487674.42</v>
      </c>
      <c r="J21" s="213">
        <f t="shared" si="3"/>
        <v>1118125.58</v>
      </c>
      <c r="K21" s="48"/>
      <c r="L21" s="25">
        <f t="shared" si="1"/>
        <v>0</v>
      </c>
    </row>
    <row r="22" spans="1:12" ht="15" customHeight="1">
      <c r="A22" s="29" t="s">
        <v>52</v>
      </c>
      <c r="B22" s="32" t="s">
        <v>47</v>
      </c>
      <c r="C22" s="42" t="s">
        <v>130</v>
      </c>
      <c r="D22" s="47">
        <v>489400</v>
      </c>
      <c r="E22" s="47">
        <f>E20-E21</f>
        <v>326709.49</v>
      </c>
      <c r="F22" s="46">
        <f>E22</f>
        <v>326709.49</v>
      </c>
      <c r="G22" s="46" t="s">
        <v>66</v>
      </c>
      <c r="H22" s="46" t="s">
        <v>66</v>
      </c>
      <c r="I22" s="46">
        <f t="shared" si="5"/>
        <v>326709.49</v>
      </c>
      <c r="J22" s="213">
        <f t="shared" si="3"/>
        <v>162690.51</v>
      </c>
      <c r="K22" s="48"/>
      <c r="L22" s="25">
        <f t="shared" si="1"/>
        <v>0</v>
      </c>
    </row>
    <row r="23" spans="1:12" ht="15" customHeight="1">
      <c r="A23" s="29" t="s">
        <v>53</v>
      </c>
      <c r="B23" s="32" t="s">
        <v>50</v>
      </c>
      <c r="C23" s="42" t="s">
        <v>130</v>
      </c>
      <c r="D23" s="47">
        <v>934800</v>
      </c>
      <c r="E23" s="47">
        <v>518707.1</v>
      </c>
      <c r="F23" s="46">
        <f t="shared" si="4"/>
        <v>518707.1</v>
      </c>
      <c r="G23" s="46" t="s">
        <v>66</v>
      </c>
      <c r="H23" s="46" t="s">
        <v>66</v>
      </c>
      <c r="I23" s="46">
        <f t="shared" si="5"/>
        <v>518707.1</v>
      </c>
      <c r="J23" s="213">
        <f t="shared" si="3"/>
        <v>416092.9</v>
      </c>
      <c r="K23" s="48"/>
      <c r="L23" s="25">
        <f t="shared" si="1"/>
        <v>0</v>
      </c>
    </row>
    <row r="24" spans="1:12" ht="15" customHeight="1">
      <c r="A24" s="29" t="s">
        <v>54</v>
      </c>
      <c r="B24" s="33">
        <v>213</v>
      </c>
      <c r="C24" s="42" t="s">
        <v>130</v>
      </c>
      <c r="D24" s="47">
        <f>D23-D25</f>
        <v>787000</v>
      </c>
      <c r="E24" s="47">
        <f>E23-E25</f>
        <v>424483.38</v>
      </c>
      <c r="F24" s="46">
        <f t="shared" si="4"/>
        <v>424483.38</v>
      </c>
      <c r="G24" s="46" t="s">
        <v>66</v>
      </c>
      <c r="H24" s="46" t="s">
        <v>66</v>
      </c>
      <c r="I24" s="46">
        <f t="shared" si="5"/>
        <v>424483.38</v>
      </c>
      <c r="J24" s="213">
        <f t="shared" si="3"/>
        <v>362516.62</v>
      </c>
      <c r="K24" s="48"/>
      <c r="L24" s="25">
        <f t="shared" si="1"/>
        <v>0</v>
      </c>
    </row>
    <row r="25" spans="1:12" ht="15" customHeight="1">
      <c r="A25" s="29" t="s">
        <v>52</v>
      </c>
      <c r="B25" s="33">
        <v>213</v>
      </c>
      <c r="C25" s="42" t="s">
        <v>130</v>
      </c>
      <c r="D25" s="47">
        <v>147800</v>
      </c>
      <c r="E25" s="47">
        <f>80578.59+13645.13</f>
        <v>94223.72</v>
      </c>
      <c r="F25" s="46">
        <f t="shared" si="4"/>
        <v>94223.72</v>
      </c>
      <c r="G25" s="46" t="s">
        <v>66</v>
      </c>
      <c r="H25" s="46" t="s">
        <v>66</v>
      </c>
      <c r="I25" s="46">
        <f t="shared" si="5"/>
        <v>94223.72</v>
      </c>
      <c r="J25" s="213">
        <f t="shared" si="3"/>
        <v>53576.28</v>
      </c>
      <c r="K25" s="48"/>
      <c r="L25" s="25">
        <f t="shared" si="1"/>
        <v>0</v>
      </c>
    </row>
    <row r="26" spans="1:12" ht="15" customHeight="1">
      <c r="A26" s="29" t="s">
        <v>48</v>
      </c>
      <c r="B26" s="32"/>
      <c r="C26" s="42" t="s">
        <v>131</v>
      </c>
      <c r="D26" s="47"/>
      <c r="E26" s="47">
        <v>0</v>
      </c>
      <c r="F26" s="46"/>
      <c r="G26" s="46"/>
      <c r="H26" s="46"/>
      <c r="I26" s="46"/>
      <c r="J26" s="213">
        <f t="shared" si="3"/>
        <v>0</v>
      </c>
      <c r="K26" s="48"/>
      <c r="L26" s="25">
        <f t="shared" si="1"/>
        <v>0</v>
      </c>
    </row>
    <row r="27" spans="1:12" ht="15" customHeight="1">
      <c r="A27" s="29" t="s">
        <v>48</v>
      </c>
      <c r="B27" s="32" t="s">
        <v>49</v>
      </c>
      <c r="C27" s="42" t="s">
        <v>131</v>
      </c>
      <c r="D27" s="47">
        <v>312800</v>
      </c>
      <c r="E27" s="47">
        <v>152918.39999999999</v>
      </c>
      <c r="F27" s="46">
        <f t="shared" si="4"/>
        <v>152918.39999999999</v>
      </c>
      <c r="G27" s="46" t="s">
        <v>66</v>
      </c>
      <c r="H27" s="46" t="s">
        <v>66</v>
      </c>
      <c r="I27" s="46">
        <f t="shared" si="5"/>
        <v>152918.39999999999</v>
      </c>
      <c r="J27" s="213">
        <f t="shared" si="3"/>
        <v>159881.60000000001</v>
      </c>
      <c r="K27" s="48"/>
      <c r="L27" s="25">
        <f t="shared" si="1"/>
        <v>0</v>
      </c>
    </row>
    <row r="28" spans="1:12" ht="15" customHeight="1">
      <c r="A28" s="29" t="s">
        <v>77</v>
      </c>
      <c r="B28" s="32" t="s">
        <v>50</v>
      </c>
      <c r="C28" s="42" t="s">
        <v>131</v>
      </c>
      <c r="D28" s="47">
        <v>94400</v>
      </c>
      <c r="E28" s="47">
        <v>46168.15</v>
      </c>
      <c r="F28" s="46">
        <f t="shared" si="4"/>
        <v>46168.15</v>
      </c>
      <c r="G28" s="46" t="s">
        <v>66</v>
      </c>
      <c r="H28" s="46" t="s">
        <v>66</v>
      </c>
      <c r="I28" s="46">
        <f t="shared" si="5"/>
        <v>46168.15</v>
      </c>
      <c r="J28" s="213">
        <f t="shared" si="3"/>
        <v>48231.85</v>
      </c>
      <c r="K28" s="48"/>
      <c r="L28" s="25">
        <f t="shared" si="1"/>
        <v>0</v>
      </c>
    </row>
    <row r="29" spans="1:12" ht="21.75" customHeight="1">
      <c r="A29" s="29" t="s">
        <v>133</v>
      </c>
      <c r="B29" s="33"/>
      <c r="C29" s="53" t="s">
        <v>132</v>
      </c>
      <c r="D29" s="47"/>
      <c r="E29" s="47"/>
      <c r="F29" s="46"/>
      <c r="G29" s="46"/>
      <c r="H29" s="46"/>
      <c r="I29" s="46"/>
      <c r="J29" s="213">
        <f t="shared" si="3"/>
        <v>0</v>
      </c>
      <c r="K29" s="48"/>
      <c r="L29" s="25">
        <f t="shared" si="1"/>
        <v>0</v>
      </c>
    </row>
    <row r="30" spans="1:12" ht="15" customHeight="1">
      <c r="A30" s="29" t="s">
        <v>55</v>
      </c>
      <c r="B30" s="33">
        <v>221</v>
      </c>
      <c r="C30" s="53" t="s">
        <v>132</v>
      </c>
      <c r="D30" s="47">
        <f>65000-5000-20000</f>
        <v>40000</v>
      </c>
      <c r="E30" s="47">
        <v>20991.33</v>
      </c>
      <c r="F30" s="46">
        <f>E30</f>
        <v>20991.33</v>
      </c>
      <c r="G30" s="46" t="s">
        <v>66</v>
      </c>
      <c r="H30" s="46" t="s">
        <v>66</v>
      </c>
      <c r="I30" s="46">
        <f>F30</f>
        <v>20991.33</v>
      </c>
      <c r="J30" s="213">
        <f t="shared" si="3"/>
        <v>19008.669999999998</v>
      </c>
      <c r="K30" s="48"/>
      <c r="L30" s="25">
        <f t="shared" si="1"/>
        <v>0</v>
      </c>
    </row>
    <row r="31" spans="1:12" ht="15" customHeight="1">
      <c r="A31" s="29" t="s">
        <v>279</v>
      </c>
      <c r="B31" s="33">
        <v>222</v>
      </c>
      <c r="C31" s="53" t="s">
        <v>132</v>
      </c>
      <c r="D31" s="47">
        <v>15700</v>
      </c>
      <c r="E31" s="47">
        <v>2168.9899999999998</v>
      </c>
      <c r="F31" s="46">
        <f t="shared" si="4"/>
        <v>2168.9899999999998</v>
      </c>
      <c r="G31" s="46" t="s">
        <v>66</v>
      </c>
      <c r="H31" s="46" t="s">
        <v>66</v>
      </c>
      <c r="I31" s="46">
        <f>F31</f>
        <v>2168.9899999999998</v>
      </c>
      <c r="J31" s="213">
        <f t="shared" si="3"/>
        <v>13531.01</v>
      </c>
      <c r="K31" s="48"/>
      <c r="L31" s="25">
        <f t="shared" si="1"/>
        <v>0</v>
      </c>
    </row>
    <row r="32" spans="1:12" ht="15" customHeight="1">
      <c r="A32" s="29" t="s">
        <v>79</v>
      </c>
      <c r="B32" s="33">
        <v>223</v>
      </c>
      <c r="C32" s="53" t="s">
        <v>132</v>
      </c>
      <c r="D32" s="47">
        <f>66100+5000+20000+40000</f>
        <v>131100</v>
      </c>
      <c r="E32" s="47">
        <v>74801.47</v>
      </c>
      <c r="F32" s="46">
        <f t="shared" si="4"/>
        <v>74801.47</v>
      </c>
      <c r="G32" s="46" t="s">
        <v>66</v>
      </c>
      <c r="H32" s="46" t="s">
        <v>66</v>
      </c>
      <c r="I32" s="46">
        <f t="shared" si="5"/>
        <v>74801.47</v>
      </c>
      <c r="J32" s="213">
        <f t="shared" si="3"/>
        <v>56298.53</v>
      </c>
      <c r="K32" s="48"/>
      <c r="L32" s="25">
        <f t="shared" si="1"/>
        <v>0</v>
      </c>
    </row>
    <row r="33" spans="1:12" ht="15" customHeight="1">
      <c r="A33" s="29" t="s">
        <v>56</v>
      </c>
      <c r="B33" s="33">
        <v>225</v>
      </c>
      <c r="C33" s="53" t="s">
        <v>132</v>
      </c>
      <c r="D33" s="47">
        <f>72000+150000</f>
        <v>222000</v>
      </c>
      <c r="E33" s="47">
        <v>52480.53</v>
      </c>
      <c r="F33" s="46">
        <f t="shared" si="4"/>
        <v>52480.53</v>
      </c>
      <c r="G33" s="46" t="s">
        <v>66</v>
      </c>
      <c r="H33" s="46" t="s">
        <v>66</v>
      </c>
      <c r="I33" s="46">
        <f t="shared" si="5"/>
        <v>52480.53</v>
      </c>
      <c r="J33" s="213">
        <f t="shared" si="3"/>
        <v>169519.47</v>
      </c>
      <c r="K33" s="48"/>
      <c r="L33" s="25">
        <f t="shared" si="1"/>
        <v>0</v>
      </c>
    </row>
    <row r="34" spans="1:12" ht="15" customHeight="1">
      <c r="A34" s="29" t="s">
        <v>78</v>
      </c>
      <c r="B34" s="33">
        <v>226</v>
      </c>
      <c r="C34" s="53" t="s">
        <v>132</v>
      </c>
      <c r="D34" s="47">
        <f>450000+66600</f>
        <v>516600</v>
      </c>
      <c r="E34" s="47">
        <v>251533.24</v>
      </c>
      <c r="F34" s="46">
        <f t="shared" si="4"/>
        <v>251533.24</v>
      </c>
      <c r="G34" s="46" t="s">
        <v>66</v>
      </c>
      <c r="H34" s="46" t="s">
        <v>66</v>
      </c>
      <c r="I34" s="46">
        <f>F34</f>
        <v>251533.24</v>
      </c>
      <c r="J34" s="213">
        <f>D34-I34</f>
        <v>265066.76</v>
      </c>
      <c r="K34" s="48"/>
      <c r="L34" s="25">
        <f>D34-E34-J34</f>
        <v>0</v>
      </c>
    </row>
    <row r="35" spans="1:12" ht="15" customHeight="1">
      <c r="A35" s="29" t="s">
        <v>365</v>
      </c>
      <c r="B35" s="33">
        <v>226</v>
      </c>
      <c r="C35" s="53" t="s">
        <v>366</v>
      </c>
      <c r="D35" s="47">
        <v>59500</v>
      </c>
      <c r="E35" s="47">
        <v>30000</v>
      </c>
      <c r="F35" s="46">
        <f t="shared" si="4"/>
        <v>30000</v>
      </c>
      <c r="G35" s="46" t="s">
        <v>66</v>
      </c>
      <c r="H35" s="46" t="s">
        <v>66</v>
      </c>
      <c r="I35" s="46">
        <f t="shared" si="5"/>
        <v>30000</v>
      </c>
      <c r="J35" s="213">
        <f t="shared" si="3"/>
        <v>29500</v>
      </c>
      <c r="K35" s="48"/>
      <c r="L35" s="25">
        <f t="shared" si="1"/>
        <v>0</v>
      </c>
    </row>
    <row r="36" spans="1:12" ht="15" customHeight="1">
      <c r="A36" s="29" t="s">
        <v>123</v>
      </c>
      <c r="B36" s="33">
        <v>310</v>
      </c>
      <c r="C36" s="53" t="s">
        <v>132</v>
      </c>
      <c r="D36" s="47">
        <f>25000+82400</f>
        <v>107400</v>
      </c>
      <c r="E36" s="47">
        <v>7550</v>
      </c>
      <c r="F36" s="46">
        <f t="shared" si="4"/>
        <v>7550</v>
      </c>
      <c r="G36" s="46" t="s">
        <v>66</v>
      </c>
      <c r="H36" s="46" t="s">
        <v>66</v>
      </c>
      <c r="I36" s="46">
        <f>F36</f>
        <v>7550</v>
      </c>
      <c r="J36" s="213">
        <f t="shared" si="3"/>
        <v>99850</v>
      </c>
      <c r="K36" s="48"/>
      <c r="L36" s="25">
        <f t="shared" si="1"/>
        <v>0</v>
      </c>
    </row>
    <row r="37" spans="1:12" ht="15" customHeight="1">
      <c r="A37" s="29" t="s">
        <v>57</v>
      </c>
      <c r="B37" s="33">
        <v>340</v>
      </c>
      <c r="C37" s="53" t="s">
        <v>132</v>
      </c>
      <c r="D37" s="47">
        <f>206000-39000</f>
        <v>167000</v>
      </c>
      <c r="E37" s="47">
        <v>118141.7</v>
      </c>
      <c r="F37" s="46">
        <f t="shared" si="4"/>
        <v>118141.7</v>
      </c>
      <c r="G37" s="46" t="s">
        <v>66</v>
      </c>
      <c r="H37" s="46" t="s">
        <v>66</v>
      </c>
      <c r="I37" s="46">
        <f t="shared" si="5"/>
        <v>118141.7</v>
      </c>
      <c r="J37" s="213">
        <f t="shared" si="3"/>
        <v>48858.3</v>
      </c>
      <c r="K37" s="48"/>
      <c r="L37" s="25">
        <f t="shared" si="1"/>
        <v>0</v>
      </c>
    </row>
    <row r="38" spans="1:12" ht="43.5" customHeight="1">
      <c r="A38" s="29" t="s">
        <v>134</v>
      </c>
      <c r="B38" s="33"/>
      <c r="C38" s="42" t="s">
        <v>135</v>
      </c>
      <c r="D38" s="47"/>
      <c r="E38" s="47">
        <f>E39</f>
        <v>0</v>
      </c>
      <c r="F38" s="46">
        <f t="shared" si="4"/>
        <v>0</v>
      </c>
      <c r="G38" s="46" t="s">
        <v>66</v>
      </c>
      <c r="H38" s="46" t="s">
        <v>66</v>
      </c>
      <c r="I38" s="46">
        <f t="shared" si="5"/>
        <v>0</v>
      </c>
      <c r="J38" s="213">
        <f t="shared" si="3"/>
        <v>0</v>
      </c>
      <c r="K38" s="48"/>
      <c r="L38" s="25">
        <f t="shared" si="1"/>
        <v>0</v>
      </c>
    </row>
    <row r="39" spans="1:12" ht="23.25" customHeight="1">
      <c r="A39" s="29" t="s">
        <v>80</v>
      </c>
      <c r="B39" s="33">
        <v>262</v>
      </c>
      <c r="C39" s="42" t="s">
        <v>136</v>
      </c>
      <c r="D39" s="47">
        <f>225000-150000-75000</f>
        <v>0</v>
      </c>
      <c r="E39" s="47">
        <v>0</v>
      </c>
      <c r="F39" s="46">
        <f t="shared" si="4"/>
        <v>0</v>
      </c>
      <c r="G39" s="46" t="s">
        <v>66</v>
      </c>
      <c r="H39" s="46" t="s">
        <v>66</v>
      </c>
      <c r="I39" s="46">
        <f t="shared" si="5"/>
        <v>0</v>
      </c>
      <c r="J39" s="213">
        <f t="shared" si="3"/>
        <v>0</v>
      </c>
      <c r="K39" s="48"/>
      <c r="L39" s="25">
        <f t="shared" si="1"/>
        <v>0</v>
      </c>
    </row>
    <row r="40" spans="1:12" ht="34.950000000000003" customHeight="1">
      <c r="A40" s="29" t="s">
        <v>138</v>
      </c>
      <c r="B40" s="33"/>
      <c r="C40" s="53" t="s">
        <v>140</v>
      </c>
      <c r="D40" s="47"/>
      <c r="E40" s="47"/>
      <c r="F40" s="46"/>
      <c r="G40" s="46"/>
      <c r="H40" s="46"/>
      <c r="I40" s="46"/>
      <c r="J40" s="213">
        <f t="shared" si="3"/>
        <v>0</v>
      </c>
      <c r="K40" s="48"/>
      <c r="L40" s="25">
        <f t="shared" si="1"/>
        <v>0</v>
      </c>
    </row>
    <row r="41" spans="1:12" ht="15" customHeight="1">
      <c r="A41" s="29" t="s">
        <v>139</v>
      </c>
      <c r="B41" s="33">
        <v>290</v>
      </c>
      <c r="C41" s="53" t="s">
        <v>284</v>
      </c>
      <c r="D41" s="47">
        <v>2400</v>
      </c>
      <c r="E41" s="47">
        <v>790</v>
      </c>
      <c r="F41" s="46">
        <f>E41</f>
        <v>790</v>
      </c>
      <c r="G41" s="46" t="s">
        <v>66</v>
      </c>
      <c r="H41" s="46" t="s">
        <v>66</v>
      </c>
      <c r="I41" s="46">
        <f>F41</f>
        <v>790</v>
      </c>
      <c r="J41" s="213">
        <f t="shared" si="3"/>
        <v>1610</v>
      </c>
      <c r="K41" s="48"/>
      <c r="L41" s="25">
        <f t="shared" si="1"/>
        <v>0</v>
      </c>
    </row>
    <row r="42" spans="1:12" ht="45" customHeight="1">
      <c r="A42" s="29" t="s">
        <v>141</v>
      </c>
      <c r="B42" s="33">
        <v>340</v>
      </c>
      <c r="C42" s="42" t="s">
        <v>142</v>
      </c>
      <c r="D42" s="46">
        <v>200</v>
      </c>
      <c r="E42" s="46">
        <v>200</v>
      </c>
      <c r="F42" s="46">
        <f>E42</f>
        <v>200</v>
      </c>
      <c r="G42" s="46" t="s">
        <v>66</v>
      </c>
      <c r="H42" s="46" t="s">
        <v>66</v>
      </c>
      <c r="I42" s="46">
        <f>F42</f>
        <v>200</v>
      </c>
      <c r="J42" s="213">
        <f t="shared" si="3"/>
        <v>0</v>
      </c>
      <c r="K42" s="48"/>
      <c r="L42" s="25">
        <f t="shared" si="1"/>
        <v>0</v>
      </c>
    </row>
    <row r="43" spans="1:12" ht="15" customHeight="1">
      <c r="A43" s="29" t="s">
        <v>137</v>
      </c>
      <c r="B43" s="33"/>
      <c r="C43" s="42" t="s">
        <v>143</v>
      </c>
      <c r="D43" s="47"/>
      <c r="E43" s="47"/>
      <c r="F43" s="46"/>
      <c r="G43" s="46"/>
      <c r="H43" s="46"/>
      <c r="I43" s="46"/>
      <c r="J43" s="213">
        <f t="shared" si="3"/>
        <v>0</v>
      </c>
      <c r="K43" s="48"/>
      <c r="L43" s="25">
        <f t="shared" si="1"/>
        <v>0</v>
      </c>
    </row>
    <row r="44" spans="1:12" ht="21" customHeight="1">
      <c r="A44" s="29" t="s">
        <v>81</v>
      </c>
      <c r="B44" s="33">
        <v>251</v>
      </c>
      <c r="C44" s="55" t="s">
        <v>144</v>
      </c>
      <c r="D44" s="56">
        <v>62800</v>
      </c>
      <c r="E44" s="56">
        <v>34800</v>
      </c>
      <c r="F44" s="46">
        <f t="shared" si="4"/>
        <v>34800</v>
      </c>
      <c r="G44" s="46" t="s">
        <v>66</v>
      </c>
      <c r="H44" s="46" t="s">
        <v>66</v>
      </c>
      <c r="I44" s="46">
        <f t="shared" si="5"/>
        <v>34800</v>
      </c>
      <c r="J44" s="213">
        <f t="shared" si="3"/>
        <v>28000</v>
      </c>
      <c r="K44" s="48"/>
      <c r="L44" s="25">
        <f t="shared" si="1"/>
        <v>0</v>
      </c>
    </row>
    <row r="45" spans="1:12" ht="37.5" customHeight="1">
      <c r="A45" s="29" t="s">
        <v>285</v>
      </c>
      <c r="B45" s="33">
        <v>251</v>
      </c>
      <c r="C45" s="55" t="s">
        <v>286</v>
      </c>
      <c r="D45" s="56">
        <f>66500+63500</f>
        <v>130000</v>
      </c>
      <c r="E45" s="56">
        <v>71300</v>
      </c>
      <c r="F45" s="46">
        <f t="shared" si="4"/>
        <v>71300</v>
      </c>
      <c r="G45" s="46" t="s">
        <v>66</v>
      </c>
      <c r="H45" s="46" t="s">
        <v>66</v>
      </c>
      <c r="I45" s="46">
        <f>F45</f>
        <v>71300</v>
      </c>
      <c r="J45" s="213">
        <f>D45-I45</f>
        <v>58700</v>
      </c>
      <c r="K45" s="48"/>
      <c r="L45" s="25">
        <f>D45-E45-J45</f>
        <v>0</v>
      </c>
    </row>
    <row r="46" spans="1:12" s="26" customFormat="1" ht="15" customHeight="1">
      <c r="A46" s="27" t="s">
        <v>58</v>
      </c>
      <c r="B46" s="34"/>
      <c r="C46" s="57" t="s">
        <v>59</v>
      </c>
      <c r="D46" s="58">
        <f>SUM(D18:D45)-D21-D22-D24-D25</f>
        <v>5896900</v>
      </c>
      <c r="E46" s="58">
        <f t="shared" ref="E46:J46" si="6">SUM(E18:E45)-E21-E22-E24-E25</f>
        <v>3196934.8200000017</v>
      </c>
      <c r="F46" s="58">
        <f t="shared" si="6"/>
        <v>3196934.8200000017</v>
      </c>
      <c r="G46" s="58">
        <f t="shared" si="6"/>
        <v>0</v>
      </c>
      <c r="H46" s="58">
        <f t="shared" si="6"/>
        <v>0</v>
      </c>
      <c r="I46" s="58">
        <f t="shared" si="6"/>
        <v>3196934.8200000017</v>
      </c>
      <c r="J46" s="58">
        <f t="shared" si="6"/>
        <v>2699965.1799999992</v>
      </c>
      <c r="K46" s="58"/>
      <c r="L46" s="25">
        <f t="shared" si="1"/>
        <v>0</v>
      </c>
    </row>
    <row r="47" spans="1:12" s="26" customFormat="1" ht="15" customHeight="1">
      <c r="A47" s="27" t="s">
        <v>288</v>
      </c>
      <c r="B47" s="34">
        <v>290</v>
      </c>
      <c r="C47" s="57" t="s">
        <v>287</v>
      </c>
      <c r="D47" s="58">
        <v>50000</v>
      </c>
      <c r="E47" s="58">
        <v>0</v>
      </c>
      <c r="F47" s="43">
        <f t="shared" si="4"/>
        <v>0</v>
      </c>
      <c r="G47" s="43" t="s">
        <v>66</v>
      </c>
      <c r="H47" s="43" t="s">
        <v>66</v>
      </c>
      <c r="I47" s="43">
        <f t="shared" ref="I47:I56" si="7">F47</f>
        <v>0</v>
      </c>
      <c r="J47" s="212">
        <f t="shared" ref="J47:J56" si="8">D47-I47</f>
        <v>50000</v>
      </c>
      <c r="K47" s="44"/>
      <c r="L47" s="25">
        <f t="shared" si="1"/>
        <v>0</v>
      </c>
    </row>
    <row r="48" spans="1:12" s="35" customFormat="1" ht="46.95" customHeight="1">
      <c r="A48" s="29" t="s">
        <v>145</v>
      </c>
      <c r="B48" s="33">
        <v>226</v>
      </c>
      <c r="C48" s="60" t="s">
        <v>146</v>
      </c>
      <c r="D48" s="61">
        <v>30000</v>
      </c>
      <c r="E48" s="61">
        <v>0</v>
      </c>
      <c r="F48" s="46">
        <f t="shared" ref="F48:F57" si="9">E48</f>
        <v>0</v>
      </c>
      <c r="G48" s="49" t="s">
        <v>66</v>
      </c>
      <c r="H48" s="49" t="s">
        <v>66</v>
      </c>
      <c r="I48" s="46">
        <f t="shared" si="7"/>
        <v>0</v>
      </c>
      <c r="J48" s="213">
        <f t="shared" si="8"/>
        <v>30000</v>
      </c>
      <c r="K48" s="51"/>
      <c r="L48" s="25">
        <f t="shared" si="1"/>
        <v>0</v>
      </c>
    </row>
    <row r="49" spans="1:12" s="35" customFormat="1" ht="15" customHeight="1">
      <c r="A49" s="29" t="s">
        <v>312</v>
      </c>
      <c r="B49" s="33">
        <v>226</v>
      </c>
      <c r="C49" s="60" t="s">
        <v>313</v>
      </c>
      <c r="D49" s="61">
        <f>50000+40000</f>
        <v>90000</v>
      </c>
      <c r="E49" s="61"/>
      <c r="F49" s="46">
        <f t="shared" si="9"/>
        <v>0</v>
      </c>
      <c r="G49" s="49" t="s">
        <v>66</v>
      </c>
      <c r="H49" s="49" t="s">
        <v>66</v>
      </c>
      <c r="I49" s="46">
        <f>F49</f>
        <v>0</v>
      </c>
      <c r="J49" s="213">
        <f>D49-I49</f>
        <v>90000</v>
      </c>
      <c r="K49" s="51"/>
      <c r="L49" s="25">
        <f>D49-E49-J49</f>
        <v>0</v>
      </c>
    </row>
    <row r="50" spans="1:12" s="35" customFormat="1" ht="15" customHeight="1">
      <c r="A50" s="29" t="s">
        <v>88</v>
      </c>
      <c r="B50" s="33">
        <v>226</v>
      </c>
      <c r="C50" s="60" t="s">
        <v>147</v>
      </c>
      <c r="D50" s="61">
        <f>50000+40000</f>
        <v>90000</v>
      </c>
      <c r="E50" s="61">
        <v>90000</v>
      </c>
      <c r="F50" s="46">
        <f t="shared" si="9"/>
        <v>90000</v>
      </c>
      <c r="G50" s="49" t="s">
        <v>66</v>
      </c>
      <c r="H50" s="49" t="s">
        <v>66</v>
      </c>
      <c r="I50" s="46">
        <f>F50</f>
        <v>90000</v>
      </c>
      <c r="J50" s="213">
        <f>D50-I50</f>
        <v>0</v>
      </c>
      <c r="K50" s="51"/>
      <c r="L50" s="25">
        <f>D50-E50-J50</f>
        <v>0</v>
      </c>
    </row>
    <row r="51" spans="1:12" s="35" customFormat="1" ht="15" customHeight="1">
      <c r="A51" s="29" t="s">
        <v>363</v>
      </c>
      <c r="B51" s="33">
        <v>226</v>
      </c>
      <c r="C51" s="60" t="s">
        <v>364</v>
      </c>
      <c r="D51" s="61">
        <v>30000</v>
      </c>
      <c r="E51" s="61">
        <v>26000</v>
      </c>
      <c r="F51" s="46">
        <f t="shared" si="9"/>
        <v>26000</v>
      </c>
      <c r="G51" s="49" t="s">
        <v>66</v>
      </c>
      <c r="H51" s="49" t="s">
        <v>66</v>
      </c>
      <c r="I51" s="46">
        <f t="shared" si="7"/>
        <v>26000</v>
      </c>
      <c r="J51" s="213">
        <f t="shared" si="8"/>
        <v>4000</v>
      </c>
      <c r="K51" s="51"/>
      <c r="L51" s="25">
        <f t="shared" si="1"/>
        <v>0</v>
      </c>
    </row>
    <row r="52" spans="1:12" s="35" customFormat="1" ht="16.5" customHeight="1">
      <c r="A52" s="29" t="s">
        <v>148</v>
      </c>
      <c r="B52" s="33">
        <v>290</v>
      </c>
      <c r="C52" s="59" t="s">
        <v>149</v>
      </c>
      <c r="D52" s="46">
        <f>50000-200</f>
        <v>49800</v>
      </c>
      <c r="E52" s="46">
        <f>42285.82+6628</f>
        <v>48913.82</v>
      </c>
      <c r="F52" s="46">
        <f t="shared" si="9"/>
        <v>48913.82</v>
      </c>
      <c r="G52" s="49" t="s">
        <v>66</v>
      </c>
      <c r="H52" s="49" t="s">
        <v>66</v>
      </c>
      <c r="I52" s="46">
        <f t="shared" si="7"/>
        <v>48913.82</v>
      </c>
      <c r="J52" s="213">
        <f t="shared" si="8"/>
        <v>886.18000000000029</v>
      </c>
      <c r="K52" s="51"/>
      <c r="L52" s="25">
        <f t="shared" si="1"/>
        <v>0</v>
      </c>
    </row>
    <row r="53" spans="1:12" s="35" customFormat="1" ht="27.75" customHeight="1">
      <c r="A53" s="29" t="s">
        <v>277</v>
      </c>
      <c r="B53" s="33">
        <v>290</v>
      </c>
      <c r="C53" s="59" t="s">
        <v>267</v>
      </c>
      <c r="D53" s="46">
        <f>785700-40000-63500-5600+400000-59200-10000</f>
        <v>1007400</v>
      </c>
      <c r="E53" s="46">
        <v>1005371</v>
      </c>
      <c r="F53" s="46">
        <f t="shared" si="9"/>
        <v>1005371</v>
      </c>
      <c r="G53" s="49" t="s">
        <v>66</v>
      </c>
      <c r="H53" s="49" t="s">
        <v>66</v>
      </c>
      <c r="I53" s="46">
        <f t="shared" si="7"/>
        <v>1005371</v>
      </c>
      <c r="J53" s="213">
        <f t="shared" si="8"/>
        <v>2029</v>
      </c>
      <c r="K53" s="51"/>
      <c r="L53" s="25">
        <f t="shared" si="1"/>
        <v>0</v>
      </c>
    </row>
    <row r="54" spans="1:12" s="35" customFormat="1" ht="26.25" customHeight="1">
      <c r="A54" s="29" t="s">
        <v>374</v>
      </c>
      <c r="B54" s="33">
        <v>290</v>
      </c>
      <c r="C54" s="59" t="s">
        <v>375</v>
      </c>
      <c r="D54" s="46">
        <f>5000+10000</f>
        <v>15000</v>
      </c>
      <c r="E54" s="46">
        <v>15000</v>
      </c>
      <c r="F54" s="46">
        <f t="shared" si="9"/>
        <v>15000</v>
      </c>
      <c r="G54" s="49" t="s">
        <v>66</v>
      </c>
      <c r="H54" s="49" t="s">
        <v>66</v>
      </c>
      <c r="I54" s="46">
        <f>F54</f>
        <v>15000</v>
      </c>
      <c r="J54" s="213">
        <f>D54-I54</f>
        <v>0</v>
      </c>
      <c r="K54" s="51"/>
      <c r="L54" s="25">
        <f>D54-E54-J54</f>
        <v>0</v>
      </c>
    </row>
    <row r="55" spans="1:12" s="35" customFormat="1" ht="26.25" customHeight="1">
      <c r="A55" s="29" t="s">
        <v>289</v>
      </c>
      <c r="B55" s="33">
        <v>226</v>
      </c>
      <c r="C55" s="59" t="s">
        <v>290</v>
      </c>
      <c r="D55" s="46">
        <v>78000</v>
      </c>
      <c r="E55" s="46">
        <v>75608.600000000006</v>
      </c>
      <c r="F55" s="46">
        <f t="shared" si="9"/>
        <v>75608.600000000006</v>
      </c>
      <c r="G55" s="49" t="s">
        <v>66</v>
      </c>
      <c r="H55" s="49" t="s">
        <v>66</v>
      </c>
      <c r="I55" s="46">
        <f>F55</f>
        <v>75608.600000000006</v>
      </c>
      <c r="J55" s="213">
        <f>D55-I55</f>
        <v>2391.3999999999942</v>
      </c>
      <c r="K55" s="51"/>
      <c r="L55" s="25">
        <f>D55-E55-J55</f>
        <v>0</v>
      </c>
    </row>
    <row r="56" spans="1:12" s="35" customFormat="1" ht="15.75" customHeight="1">
      <c r="A56" s="29" t="s">
        <v>275</v>
      </c>
      <c r="B56" s="33">
        <v>290</v>
      </c>
      <c r="C56" s="59" t="s">
        <v>274</v>
      </c>
      <c r="D56" s="46">
        <f>200+600</f>
        <v>800</v>
      </c>
      <c r="E56" s="46">
        <v>750</v>
      </c>
      <c r="F56" s="46">
        <f t="shared" si="9"/>
        <v>750</v>
      </c>
      <c r="G56" s="49" t="s">
        <v>66</v>
      </c>
      <c r="H56" s="49" t="s">
        <v>66</v>
      </c>
      <c r="I56" s="46">
        <f t="shared" si="7"/>
        <v>750</v>
      </c>
      <c r="J56" s="213">
        <f t="shared" si="8"/>
        <v>50</v>
      </c>
      <c r="K56" s="51"/>
      <c r="L56" s="25">
        <f t="shared" si="1"/>
        <v>0</v>
      </c>
    </row>
    <row r="57" spans="1:12" s="35" customFormat="1" ht="15" customHeight="1">
      <c r="A57" s="29" t="s">
        <v>276</v>
      </c>
      <c r="B57" s="33">
        <v>290</v>
      </c>
      <c r="C57" s="59" t="s">
        <v>311</v>
      </c>
      <c r="D57" s="46">
        <v>10000</v>
      </c>
      <c r="E57" s="46">
        <v>10000</v>
      </c>
      <c r="F57" s="46">
        <f t="shared" si="9"/>
        <v>10000</v>
      </c>
      <c r="G57" s="49" t="s">
        <v>66</v>
      </c>
      <c r="H57" s="49" t="s">
        <v>66</v>
      </c>
      <c r="I57" s="46">
        <f>F57</f>
        <v>10000</v>
      </c>
      <c r="J57" s="213">
        <f>D57-I57</f>
        <v>0</v>
      </c>
      <c r="K57" s="51"/>
      <c r="L57" s="25">
        <f>D57-E57-J57</f>
        <v>0</v>
      </c>
    </row>
    <row r="58" spans="1:12" s="26" customFormat="1" ht="15" customHeight="1">
      <c r="A58" s="27" t="s">
        <v>58</v>
      </c>
      <c r="B58" s="34"/>
      <c r="C58" s="54" t="s">
        <v>69</v>
      </c>
      <c r="D58" s="43">
        <f>SUM(D48:D57)</f>
        <v>1401000</v>
      </c>
      <c r="E58" s="43">
        <f t="shared" ref="E58:J58" si="10">SUM(E48:E57)</f>
        <v>1271643.4200000002</v>
      </c>
      <c r="F58" s="43">
        <f t="shared" si="10"/>
        <v>1271643.4200000002</v>
      </c>
      <c r="G58" s="43">
        <f t="shared" si="10"/>
        <v>0</v>
      </c>
      <c r="H58" s="43">
        <f t="shared" si="10"/>
        <v>0</v>
      </c>
      <c r="I58" s="43">
        <f t="shared" si="10"/>
        <v>1271643.4200000002</v>
      </c>
      <c r="J58" s="43">
        <f t="shared" si="10"/>
        <v>129356.57999999999</v>
      </c>
      <c r="K58" s="73"/>
      <c r="L58" s="25">
        <f t="shared" si="1"/>
        <v>-1.4551915228366852E-10</v>
      </c>
    </row>
    <row r="59" spans="1:12" ht="15" customHeight="1">
      <c r="A59" s="29" t="s">
        <v>70</v>
      </c>
      <c r="B59" s="33"/>
      <c r="C59" s="42" t="s">
        <v>150</v>
      </c>
      <c r="D59" s="46"/>
      <c r="E59" s="46"/>
      <c r="F59" s="46"/>
      <c r="G59" s="49" t="s">
        <v>66</v>
      </c>
      <c r="H59" s="49" t="s">
        <v>66</v>
      </c>
      <c r="I59" s="46"/>
      <c r="J59" s="216"/>
      <c r="K59" s="74"/>
      <c r="L59" s="25">
        <f t="shared" si="1"/>
        <v>0</v>
      </c>
    </row>
    <row r="60" spans="1:12" ht="15" customHeight="1">
      <c r="A60" s="29" t="s">
        <v>60</v>
      </c>
      <c r="B60" s="33">
        <v>211</v>
      </c>
      <c r="C60" s="42" t="s">
        <v>151</v>
      </c>
      <c r="D60" s="47">
        <f>250800-23000</f>
        <v>227800</v>
      </c>
      <c r="E60" s="47">
        <v>150353.48000000001</v>
      </c>
      <c r="F60" s="47">
        <f t="shared" ref="F60:F68" si="11">E60</f>
        <v>150353.48000000001</v>
      </c>
      <c r="G60" s="49" t="s">
        <v>66</v>
      </c>
      <c r="H60" s="49" t="s">
        <v>66</v>
      </c>
      <c r="I60" s="47">
        <f t="shared" ref="I60:I68" si="12">F60</f>
        <v>150353.48000000001</v>
      </c>
      <c r="J60" s="213">
        <f t="shared" ref="J60:J68" si="13">D60-I60</f>
        <v>77446.51999999999</v>
      </c>
      <c r="K60" s="74"/>
      <c r="L60" s="25">
        <f t="shared" si="1"/>
        <v>0</v>
      </c>
    </row>
    <row r="61" spans="1:12" ht="15" customHeight="1">
      <c r="A61" s="29" t="s">
        <v>61</v>
      </c>
      <c r="B61" s="33">
        <v>213</v>
      </c>
      <c r="C61" s="42" t="s">
        <v>151</v>
      </c>
      <c r="D61" s="47">
        <f>75700-6900</f>
        <v>68800</v>
      </c>
      <c r="E61" s="47">
        <v>40117.839999999997</v>
      </c>
      <c r="F61" s="47">
        <f t="shared" si="11"/>
        <v>40117.839999999997</v>
      </c>
      <c r="G61" s="46" t="s">
        <v>66</v>
      </c>
      <c r="H61" s="46" t="s">
        <v>66</v>
      </c>
      <c r="I61" s="47">
        <f t="shared" si="12"/>
        <v>40117.839999999997</v>
      </c>
      <c r="J61" s="213">
        <f t="shared" si="13"/>
        <v>28682.160000000003</v>
      </c>
      <c r="K61" s="74"/>
      <c r="L61" s="25">
        <f t="shared" si="1"/>
        <v>0</v>
      </c>
    </row>
    <row r="62" spans="1:12" ht="15" customHeight="1">
      <c r="A62" s="29" t="s">
        <v>57</v>
      </c>
      <c r="B62" s="33">
        <v>340</v>
      </c>
      <c r="C62" s="42" t="s">
        <v>152</v>
      </c>
      <c r="D62" s="47"/>
      <c r="E62" s="47">
        <v>0</v>
      </c>
      <c r="F62" s="47">
        <f t="shared" si="11"/>
        <v>0</v>
      </c>
      <c r="G62" s="46" t="s">
        <v>66</v>
      </c>
      <c r="H62" s="46" t="s">
        <v>66</v>
      </c>
      <c r="I62" s="47">
        <f t="shared" si="12"/>
        <v>0</v>
      </c>
      <c r="J62" s="213">
        <f t="shared" si="13"/>
        <v>0</v>
      </c>
      <c r="K62" s="74"/>
      <c r="L62" s="25">
        <f t="shared" si="1"/>
        <v>0</v>
      </c>
    </row>
    <row r="63" spans="1:12" s="26" customFormat="1" ht="15" customHeight="1">
      <c r="A63" s="27" t="s">
        <v>62</v>
      </c>
      <c r="B63" s="34"/>
      <c r="C63" s="54" t="s">
        <v>63</v>
      </c>
      <c r="D63" s="43">
        <f>SUM(D60:D62)</f>
        <v>296600</v>
      </c>
      <c r="E63" s="43">
        <f>SUM(E60:E62)</f>
        <v>190471.32</v>
      </c>
      <c r="F63" s="43">
        <f t="shared" si="11"/>
        <v>190471.32</v>
      </c>
      <c r="G63" s="45" t="s">
        <v>66</v>
      </c>
      <c r="H63" s="45" t="s">
        <v>66</v>
      </c>
      <c r="I63" s="43">
        <f t="shared" si="12"/>
        <v>190471.32</v>
      </c>
      <c r="J63" s="214">
        <f t="shared" si="13"/>
        <v>106128.68</v>
      </c>
      <c r="K63" s="44"/>
      <c r="L63" s="25">
        <f t="shared" si="1"/>
        <v>0</v>
      </c>
    </row>
    <row r="64" spans="1:12" ht="24" customHeight="1">
      <c r="A64" s="29" t="s">
        <v>153</v>
      </c>
      <c r="B64" s="33">
        <v>225</v>
      </c>
      <c r="C64" s="42" t="s">
        <v>154</v>
      </c>
      <c r="D64" s="47">
        <v>4600</v>
      </c>
      <c r="E64" s="47">
        <v>4526</v>
      </c>
      <c r="F64" s="47">
        <f t="shared" si="11"/>
        <v>4526</v>
      </c>
      <c r="G64" s="47" t="s">
        <v>66</v>
      </c>
      <c r="H64" s="47" t="s">
        <v>66</v>
      </c>
      <c r="I64" s="47">
        <f>F64</f>
        <v>4526</v>
      </c>
      <c r="J64" s="213">
        <f>D64-I64</f>
        <v>74</v>
      </c>
      <c r="K64" s="74"/>
      <c r="L64" s="25">
        <f>D64-E64-J64</f>
        <v>0</v>
      </c>
    </row>
    <row r="65" spans="1:12" ht="24" customHeight="1">
      <c r="A65" s="29" t="s">
        <v>153</v>
      </c>
      <c r="B65" s="33">
        <v>226</v>
      </c>
      <c r="C65" s="42" t="s">
        <v>154</v>
      </c>
      <c r="D65" s="47">
        <f>10000-4600</f>
        <v>5400</v>
      </c>
      <c r="E65" s="47">
        <v>0</v>
      </c>
      <c r="F65" s="47">
        <f t="shared" si="11"/>
        <v>0</v>
      </c>
      <c r="G65" s="47" t="s">
        <v>66</v>
      </c>
      <c r="H65" s="47" t="s">
        <v>66</v>
      </c>
      <c r="I65" s="47">
        <f t="shared" si="12"/>
        <v>0</v>
      </c>
      <c r="J65" s="213">
        <f t="shared" si="13"/>
        <v>5400</v>
      </c>
      <c r="K65" s="74"/>
      <c r="L65" s="25">
        <f t="shared" si="1"/>
        <v>0</v>
      </c>
    </row>
    <row r="66" spans="1:12" ht="15" customHeight="1">
      <c r="A66" s="29"/>
      <c r="B66" s="33">
        <v>310</v>
      </c>
      <c r="C66" s="42" t="s">
        <v>154</v>
      </c>
      <c r="D66" s="47">
        <f>23600-3900</f>
        <v>19700</v>
      </c>
      <c r="E66" s="47">
        <v>3750</v>
      </c>
      <c r="F66" s="47">
        <f t="shared" si="11"/>
        <v>3750</v>
      </c>
      <c r="G66" s="47" t="s">
        <v>66</v>
      </c>
      <c r="H66" s="47" t="s">
        <v>66</v>
      </c>
      <c r="I66" s="47">
        <f t="shared" si="12"/>
        <v>3750</v>
      </c>
      <c r="J66" s="213">
        <f t="shared" si="13"/>
        <v>15950</v>
      </c>
      <c r="K66" s="44"/>
      <c r="L66" s="25">
        <f t="shared" si="1"/>
        <v>0</v>
      </c>
    </row>
    <row r="67" spans="1:12" ht="15" customHeight="1">
      <c r="A67" s="29"/>
      <c r="B67" s="33">
        <v>340</v>
      </c>
      <c r="C67" s="42" t="s">
        <v>154</v>
      </c>
      <c r="D67" s="47">
        <v>3900</v>
      </c>
      <c r="E67" s="47">
        <v>3900</v>
      </c>
      <c r="F67" s="47">
        <f t="shared" si="11"/>
        <v>3900</v>
      </c>
      <c r="G67" s="47" t="s">
        <v>66</v>
      </c>
      <c r="H67" s="47" t="s">
        <v>66</v>
      </c>
      <c r="I67" s="47">
        <f>F67</f>
        <v>3900</v>
      </c>
      <c r="J67" s="213">
        <f>D67-I67</f>
        <v>0</v>
      </c>
      <c r="K67" s="44"/>
      <c r="L67" s="25">
        <f>D67-E67-J67</f>
        <v>0</v>
      </c>
    </row>
    <row r="68" spans="1:12" ht="15.6" customHeight="1">
      <c r="A68" s="29" t="s">
        <v>87</v>
      </c>
      <c r="B68" s="33">
        <v>251</v>
      </c>
      <c r="C68" s="42" t="s">
        <v>155</v>
      </c>
      <c r="D68" s="47">
        <v>372500</v>
      </c>
      <c r="E68" s="47">
        <v>186300</v>
      </c>
      <c r="F68" s="47">
        <f t="shared" si="11"/>
        <v>186300</v>
      </c>
      <c r="G68" s="47" t="s">
        <v>66</v>
      </c>
      <c r="H68" s="47" t="s">
        <v>66</v>
      </c>
      <c r="I68" s="47">
        <f t="shared" si="12"/>
        <v>186300</v>
      </c>
      <c r="J68" s="213">
        <f t="shared" si="13"/>
        <v>186200</v>
      </c>
      <c r="K68" s="74"/>
      <c r="L68" s="25">
        <f t="shared" si="1"/>
        <v>0</v>
      </c>
    </row>
    <row r="69" spans="1:12" ht="22.5" customHeight="1">
      <c r="A69" s="29" t="s">
        <v>157</v>
      </c>
      <c r="B69" s="33">
        <v>226</v>
      </c>
      <c r="C69" s="42" t="s">
        <v>156</v>
      </c>
      <c r="D69" s="47">
        <v>10000</v>
      </c>
      <c r="E69" s="47">
        <v>0</v>
      </c>
      <c r="F69" s="47">
        <f>E69</f>
        <v>0</v>
      </c>
      <c r="G69" s="47" t="s">
        <v>66</v>
      </c>
      <c r="H69" s="47" t="s">
        <v>66</v>
      </c>
      <c r="I69" s="47">
        <f>F69</f>
        <v>0</v>
      </c>
      <c r="J69" s="213">
        <f>D69-I69</f>
        <v>10000</v>
      </c>
      <c r="K69" s="74"/>
      <c r="L69" s="25">
        <f t="shared" si="1"/>
        <v>0</v>
      </c>
    </row>
    <row r="70" spans="1:12" ht="22.5" customHeight="1">
      <c r="A70" s="29" t="s">
        <v>308</v>
      </c>
      <c r="B70" s="33">
        <v>262</v>
      </c>
      <c r="C70" s="42" t="s">
        <v>309</v>
      </c>
      <c r="D70" s="47">
        <v>73980000</v>
      </c>
      <c r="E70" s="47">
        <v>69490000</v>
      </c>
      <c r="F70" s="47">
        <f>E70</f>
        <v>69490000</v>
      </c>
      <c r="G70" s="47"/>
      <c r="H70" s="47"/>
      <c r="I70" s="47">
        <f>F70</f>
        <v>69490000</v>
      </c>
      <c r="J70" s="213">
        <f>D70-I70</f>
        <v>4490000</v>
      </c>
      <c r="K70" s="74"/>
      <c r="L70" s="25">
        <f t="shared" si="1"/>
        <v>0</v>
      </c>
    </row>
    <row r="71" spans="1:12" s="26" customFormat="1" ht="15" customHeight="1">
      <c r="A71" s="27" t="s">
        <v>58</v>
      </c>
      <c r="B71" s="34"/>
      <c r="C71" s="54" t="s">
        <v>64</v>
      </c>
      <c r="D71" s="43">
        <f>SUM(D64:D70)</f>
        <v>74396100</v>
      </c>
      <c r="E71" s="43">
        <f t="shared" ref="E71:J71" si="14">SUM(E64:E70)</f>
        <v>69688476</v>
      </c>
      <c r="F71" s="43">
        <f t="shared" si="14"/>
        <v>69688476</v>
      </c>
      <c r="G71" s="43">
        <f t="shared" si="14"/>
        <v>0</v>
      </c>
      <c r="H71" s="43">
        <f t="shared" si="14"/>
        <v>0</v>
      </c>
      <c r="I71" s="43">
        <f t="shared" si="14"/>
        <v>69688476</v>
      </c>
      <c r="J71" s="43">
        <f t="shared" si="14"/>
        <v>4707624</v>
      </c>
      <c r="K71" s="43"/>
      <c r="L71" s="25">
        <f t="shared" si="1"/>
        <v>0</v>
      </c>
    </row>
    <row r="72" spans="1:12" s="26" customFormat="1" ht="39" customHeight="1">
      <c r="A72" s="29" t="s">
        <v>292</v>
      </c>
      <c r="B72" s="33">
        <v>225</v>
      </c>
      <c r="C72" s="59" t="s">
        <v>291</v>
      </c>
      <c r="D72" s="46">
        <v>708700</v>
      </c>
      <c r="E72" s="46">
        <v>249617</v>
      </c>
      <c r="F72" s="46">
        <f>E72</f>
        <v>249617</v>
      </c>
      <c r="G72" s="46" t="s">
        <v>66</v>
      </c>
      <c r="H72" s="46" t="s">
        <v>66</v>
      </c>
      <c r="I72" s="46">
        <f>F72</f>
        <v>249617</v>
      </c>
      <c r="J72" s="213">
        <f t="shared" ref="J72:J77" si="15">D72-I72</f>
        <v>459083</v>
      </c>
      <c r="K72" s="74"/>
      <c r="L72" s="25">
        <f>D72-E72-J72</f>
        <v>0</v>
      </c>
    </row>
    <row r="73" spans="1:12" s="26" customFormat="1" ht="39" customHeight="1">
      <c r="A73" s="29" t="s">
        <v>305</v>
      </c>
      <c r="B73" s="33">
        <v>225</v>
      </c>
      <c r="C73" s="59" t="s">
        <v>306</v>
      </c>
      <c r="D73" s="46">
        <f>724900-100</f>
        <v>724800</v>
      </c>
      <c r="E73" s="46">
        <v>724797</v>
      </c>
      <c r="F73" s="46">
        <f>E73</f>
        <v>724797</v>
      </c>
      <c r="G73" s="46" t="s">
        <v>66</v>
      </c>
      <c r="H73" s="46" t="s">
        <v>66</v>
      </c>
      <c r="I73" s="46">
        <f>F73</f>
        <v>724797</v>
      </c>
      <c r="J73" s="213">
        <f t="shared" si="15"/>
        <v>3</v>
      </c>
      <c r="K73" s="74"/>
      <c r="L73" s="25">
        <f>D73-E73-J73</f>
        <v>0</v>
      </c>
    </row>
    <row r="74" spans="1:12" s="35" customFormat="1" ht="39" customHeight="1">
      <c r="A74" s="29" t="s">
        <v>293</v>
      </c>
      <c r="B74" s="33">
        <v>226</v>
      </c>
      <c r="C74" s="59" t="s">
        <v>294</v>
      </c>
      <c r="D74" s="46">
        <v>430000</v>
      </c>
      <c r="E74" s="46">
        <v>0</v>
      </c>
      <c r="F74" s="46">
        <f>E74</f>
        <v>0</v>
      </c>
      <c r="G74" s="46" t="s">
        <v>66</v>
      </c>
      <c r="H74" s="46" t="s">
        <v>66</v>
      </c>
      <c r="I74" s="46">
        <f>F74</f>
        <v>0</v>
      </c>
      <c r="J74" s="213">
        <f t="shared" si="15"/>
        <v>430000</v>
      </c>
      <c r="K74" s="44"/>
      <c r="L74" s="25">
        <f t="shared" si="1"/>
        <v>0</v>
      </c>
    </row>
    <row r="75" spans="1:12" s="35" customFormat="1" ht="25.5" customHeight="1">
      <c r="A75" s="29" t="s">
        <v>158</v>
      </c>
      <c r="B75" s="33"/>
      <c r="C75" s="59" t="s">
        <v>159</v>
      </c>
      <c r="D75" s="46"/>
      <c r="E75" s="46"/>
      <c r="F75" s="46"/>
      <c r="G75" s="46"/>
      <c r="H75" s="46"/>
      <c r="I75" s="46"/>
      <c r="J75" s="213">
        <f t="shared" si="15"/>
        <v>0</v>
      </c>
      <c r="K75" s="44"/>
      <c r="L75" s="25">
        <f t="shared" si="1"/>
        <v>0</v>
      </c>
    </row>
    <row r="76" spans="1:12" s="35" customFormat="1" ht="24" customHeight="1">
      <c r="A76" s="29" t="s">
        <v>295</v>
      </c>
      <c r="B76" s="33">
        <v>225</v>
      </c>
      <c r="C76" s="59" t="s">
        <v>160</v>
      </c>
      <c r="D76" s="46">
        <v>0</v>
      </c>
      <c r="E76" s="46">
        <v>0</v>
      </c>
      <c r="F76" s="46">
        <f>E76</f>
        <v>0</v>
      </c>
      <c r="G76" s="46" t="s">
        <v>66</v>
      </c>
      <c r="H76" s="46" t="s">
        <v>66</v>
      </c>
      <c r="I76" s="46">
        <f>F76</f>
        <v>0</v>
      </c>
      <c r="J76" s="213">
        <f t="shared" si="15"/>
        <v>0</v>
      </c>
      <c r="K76" s="44"/>
      <c r="L76" s="25">
        <f t="shared" si="1"/>
        <v>0</v>
      </c>
    </row>
    <row r="77" spans="1:12" s="35" customFormat="1" ht="15.75" customHeight="1">
      <c r="A77" s="29" t="s">
        <v>82</v>
      </c>
      <c r="B77" s="33">
        <v>226</v>
      </c>
      <c r="C77" s="59" t="s">
        <v>160</v>
      </c>
      <c r="D77" s="46">
        <v>20000</v>
      </c>
      <c r="E77" s="46">
        <v>0</v>
      </c>
      <c r="F77" s="46">
        <f>E77</f>
        <v>0</v>
      </c>
      <c r="G77" s="46" t="s">
        <v>66</v>
      </c>
      <c r="H77" s="46" t="s">
        <v>66</v>
      </c>
      <c r="I77" s="46">
        <f>F77</f>
        <v>0</v>
      </c>
      <c r="J77" s="213">
        <f t="shared" si="15"/>
        <v>20000</v>
      </c>
      <c r="K77" s="44"/>
      <c r="L77" s="25">
        <f t="shared" si="1"/>
        <v>0</v>
      </c>
    </row>
    <row r="78" spans="1:12" s="26" customFormat="1" ht="15.75" customHeight="1">
      <c r="A78" s="27" t="s">
        <v>58</v>
      </c>
      <c r="B78" s="34"/>
      <c r="C78" s="54" t="s">
        <v>83</v>
      </c>
      <c r="D78" s="43">
        <f>SUM(D72:D77)</f>
        <v>1883500</v>
      </c>
      <c r="E78" s="43">
        <f t="shared" ref="E78:J78" si="16">SUM(E72:E77)</f>
        <v>974414</v>
      </c>
      <c r="F78" s="43">
        <f t="shared" si="16"/>
        <v>974414</v>
      </c>
      <c r="G78" s="43">
        <f t="shared" si="16"/>
        <v>0</v>
      </c>
      <c r="H78" s="43">
        <f t="shared" si="16"/>
        <v>0</v>
      </c>
      <c r="I78" s="43">
        <f t="shared" si="16"/>
        <v>974414</v>
      </c>
      <c r="J78" s="43">
        <f t="shared" si="16"/>
        <v>909086</v>
      </c>
      <c r="K78" s="73"/>
      <c r="L78" s="25">
        <f t="shared" ref="L78:L115" si="17">D78-E78-J78</f>
        <v>0</v>
      </c>
    </row>
    <row r="79" spans="1:12" s="26" customFormat="1" ht="37.5" customHeight="1">
      <c r="A79" s="27" t="s">
        <v>296</v>
      </c>
      <c r="B79" s="34">
        <v>225</v>
      </c>
      <c r="C79" s="54" t="s">
        <v>297</v>
      </c>
      <c r="D79" s="43">
        <v>70000</v>
      </c>
      <c r="E79" s="43">
        <v>40351.5</v>
      </c>
      <c r="F79" s="43">
        <f t="shared" ref="F79:F85" si="18">E79</f>
        <v>40351.5</v>
      </c>
      <c r="G79" s="43" t="s">
        <v>66</v>
      </c>
      <c r="H79" s="43" t="s">
        <v>66</v>
      </c>
      <c r="I79" s="43">
        <f t="shared" ref="I79:I85" si="19">F79</f>
        <v>40351.5</v>
      </c>
      <c r="J79" s="214">
        <f t="shared" ref="J79:J85" si="20">D79-I79</f>
        <v>29648.5</v>
      </c>
      <c r="K79" s="44"/>
      <c r="L79" s="25">
        <f t="shared" si="17"/>
        <v>0</v>
      </c>
    </row>
    <row r="80" spans="1:12" s="35" customFormat="1" ht="26.25" customHeight="1">
      <c r="A80" s="29" t="s">
        <v>298</v>
      </c>
      <c r="B80" s="33">
        <v>225</v>
      </c>
      <c r="C80" s="59" t="s">
        <v>281</v>
      </c>
      <c r="D80" s="46">
        <v>29400</v>
      </c>
      <c r="E80" s="46">
        <v>29358.400000000001</v>
      </c>
      <c r="F80" s="46">
        <f t="shared" si="18"/>
        <v>29358.400000000001</v>
      </c>
      <c r="G80" s="43" t="s">
        <v>66</v>
      </c>
      <c r="H80" s="43" t="s">
        <v>66</v>
      </c>
      <c r="I80" s="46">
        <f t="shared" si="19"/>
        <v>29358.400000000001</v>
      </c>
      <c r="J80" s="213">
        <f t="shared" si="20"/>
        <v>41.599999999998545</v>
      </c>
      <c r="K80" s="51"/>
      <c r="L80" s="25">
        <f t="shared" si="17"/>
        <v>0</v>
      </c>
    </row>
    <row r="81" spans="1:12" s="35" customFormat="1" ht="26.25" customHeight="1">
      <c r="A81" s="29" t="s">
        <v>315</v>
      </c>
      <c r="B81" s="33">
        <v>310</v>
      </c>
      <c r="C81" s="59" t="s">
        <v>314</v>
      </c>
      <c r="D81" s="46">
        <v>65800</v>
      </c>
      <c r="E81" s="46">
        <v>65719.5</v>
      </c>
      <c r="F81" s="46">
        <f t="shared" si="18"/>
        <v>65719.5</v>
      </c>
      <c r="G81" s="43" t="s">
        <v>66</v>
      </c>
      <c r="H81" s="43" t="s">
        <v>66</v>
      </c>
      <c r="I81" s="46">
        <f t="shared" si="19"/>
        <v>65719.5</v>
      </c>
      <c r="J81" s="213">
        <f t="shared" si="20"/>
        <v>80.5</v>
      </c>
      <c r="K81" s="51"/>
      <c r="L81" s="25">
        <f>D81-E81-J81</f>
        <v>0</v>
      </c>
    </row>
    <row r="82" spans="1:12" s="35" customFormat="1" ht="26.25" customHeight="1">
      <c r="A82" s="29" t="s">
        <v>298</v>
      </c>
      <c r="B82" s="33">
        <v>310</v>
      </c>
      <c r="C82" s="59" t="s">
        <v>376</v>
      </c>
      <c r="D82" s="46">
        <v>21000</v>
      </c>
      <c r="E82" s="46">
        <v>0</v>
      </c>
      <c r="F82" s="46">
        <f t="shared" si="18"/>
        <v>0</v>
      </c>
      <c r="G82" s="43" t="s">
        <v>66</v>
      </c>
      <c r="H82" s="43" t="s">
        <v>66</v>
      </c>
      <c r="I82" s="46">
        <f>F82</f>
        <v>0</v>
      </c>
      <c r="J82" s="213">
        <f>D82-I82</f>
        <v>21000</v>
      </c>
      <c r="K82" s="51"/>
      <c r="L82" s="25">
        <f>D82-E82-J82</f>
        <v>0</v>
      </c>
    </row>
    <row r="83" spans="1:12" s="35" customFormat="1" ht="26.25" customHeight="1">
      <c r="A83" s="29" t="s">
        <v>315</v>
      </c>
      <c r="B83" s="33">
        <v>340</v>
      </c>
      <c r="C83" s="59" t="s">
        <v>314</v>
      </c>
      <c r="D83" s="46">
        <v>5100</v>
      </c>
      <c r="E83" s="46">
        <v>5053.3500000000004</v>
      </c>
      <c r="F83" s="46">
        <f t="shared" si="18"/>
        <v>5053.3500000000004</v>
      </c>
      <c r="G83" s="43" t="s">
        <v>66</v>
      </c>
      <c r="H83" s="43" t="s">
        <v>66</v>
      </c>
      <c r="I83" s="46">
        <f t="shared" si="19"/>
        <v>5053.3500000000004</v>
      </c>
      <c r="J83" s="213">
        <f t="shared" si="20"/>
        <v>46.649999999999636</v>
      </c>
      <c r="K83" s="51"/>
      <c r="L83" s="25">
        <f t="shared" si="17"/>
        <v>0</v>
      </c>
    </row>
    <row r="84" spans="1:12" s="35" customFormat="1" ht="26.25" customHeight="1">
      <c r="A84" s="29" t="s">
        <v>307</v>
      </c>
      <c r="B84" s="33">
        <v>310</v>
      </c>
      <c r="C84" s="59" t="s">
        <v>310</v>
      </c>
      <c r="D84" s="46">
        <v>2500200</v>
      </c>
      <c r="E84" s="46">
        <v>2500144.23</v>
      </c>
      <c r="F84" s="46">
        <f t="shared" si="18"/>
        <v>2500144.23</v>
      </c>
      <c r="G84" s="43" t="s">
        <v>66</v>
      </c>
      <c r="H84" s="43" t="s">
        <v>66</v>
      </c>
      <c r="I84" s="46">
        <f>F84</f>
        <v>2500144.23</v>
      </c>
      <c r="J84" s="213">
        <f>D84-I84</f>
        <v>55.770000000018626</v>
      </c>
      <c r="K84" s="51"/>
      <c r="L84" s="25">
        <f>D84-E84-J84</f>
        <v>0</v>
      </c>
    </row>
    <row r="85" spans="1:12" s="26" customFormat="1" ht="25.5" customHeight="1">
      <c r="A85" s="29" t="s">
        <v>299</v>
      </c>
      <c r="B85" s="33">
        <v>290</v>
      </c>
      <c r="C85" s="59" t="s">
        <v>300</v>
      </c>
      <c r="D85" s="46">
        <v>52600</v>
      </c>
      <c r="E85" s="46">
        <v>28612</v>
      </c>
      <c r="F85" s="46">
        <f t="shared" si="18"/>
        <v>28612</v>
      </c>
      <c r="G85" s="43" t="s">
        <v>66</v>
      </c>
      <c r="H85" s="43" t="s">
        <v>66</v>
      </c>
      <c r="I85" s="46">
        <f t="shared" si="19"/>
        <v>28612</v>
      </c>
      <c r="J85" s="213">
        <f t="shared" si="20"/>
        <v>23988</v>
      </c>
      <c r="K85" s="73"/>
      <c r="L85" s="25">
        <f t="shared" si="17"/>
        <v>0</v>
      </c>
    </row>
    <row r="86" spans="1:12" s="26" customFormat="1" ht="15.75" customHeight="1">
      <c r="A86" s="27" t="s">
        <v>84</v>
      </c>
      <c r="B86" s="34"/>
      <c r="C86" s="54" t="s">
        <v>85</v>
      </c>
      <c r="D86" s="43">
        <f t="shared" ref="D86:J86" si="21">SUM(D80:D85)</f>
        <v>2674100</v>
      </c>
      <c r="E86" s="43">
        <f t="shared" si="21"/>
        <v>2628887.48</v>
      </c>
      <c r="F86" s="43">
        <f t="shared" si="21"/>
        <v>2628887.48</v>
      </c>
      <c r="G86" s="43">
        <f t="shared" si="21"/>
        <v>0</v>
      </c>
      <c r="H86" s="43">
        <f t="shared" si="21"/>
        <v>0</v>
      </c>
      <c r="I86" s="43">
        <f t="shared" si="21"/>
        <v>2628887.48</v>
      </c>
      <c r="J86" s="43">
        <f t="shared" si="21"/>
        <v>45212.520000000019</v>
      </c>
      <c r="K86" s="43"/>
      <c r="L86" s="25">
        <f t="shared" si="17"/>
        <v>0</v>
      </c>
    </row>
    <row r="87" spans="1:12" s="26" customFormat="1" ht="24.75" customHeight="1">
      <c r="A87" s="29" t="s">
        <v>161</v>
      </c>
      <c r="B87" s="33">
        <v>225</v>
      </c>
      <c r="C87" s="59" t="s">
        <v>162</v>
      </c>
      <c r="D87" s="46">
        <f>40000-35000</f>
        <v>5000</v>
      </c>
      <c r="E87" s="46">
        <v>0</v>
      </c>
      <c r="F87" s="46">
        <f>E87</f>
        <v>0</v>
      </c>
      <c r="G87" s="50" t="s">
        <v>66</v>
      </c>
      <c r="H87" s="50" t="s">
        <v>66</v>
      </c>
      <c r="I87" s="46">
        <f t="shared" ref="I87:I102" si="22">F87</f>
        <v>0</v>
      </c>
      <c r="J87" s="213">
        <f t="shared" ref="J87:J102" si="23">D87-I87</f>
        <v>5000</v>
      </c>
      <c r="K87" s="44"/>
      <c r="L87" s="25">
        <f t="shared" si="17"/>
        <v>0</v>
      </c>
    </row>
    <row r="88" spans="1:12" ht="24" customHeight="1">
      <c r="A88" s="29" t="s">
        <v>316</v>
      </c>
      <c r="B88" s="33">
        <v>225</v>
      </c>
      <c r="C88" s="42" t="s">
        <v>362</v>
      </c>
      <c r="D88" s="47">
        <f>80000</f>
        <v>80000</v>
      </c>
      <c r="E88" s="46">
        <v>79965</v>
      </c>
      <c r="F88" s="46">
        <f>E88</f>
        <v>79965</v>
      </c>
      <c r="G88" s="50" t="s">
        <v>66</v>
      </c>
      <c r="H88" s="50" t="s">
        <v>66</v>
      </c>
      <c r="I88" s="46">
        <f t="shared" si="22"/>
        <v>79965</v>
      </c>
      <c r="J88" s="116">
        <f t="shared" si="23"/>
        <v>35</v>
      </c>
      <c r="K88" s="48"/>
      <c r="L88" s="25">
        <f>D88-E88-J88</f>
        <v>0</v>
      </c>
    </row>
    <row r="89" spans="1:12" ht="24" customHeight="1">
      <c r="A89" s="29" t="s">
        <v>301</v>
      </c>
      <c r="B89" s="33">
        <v>225</v>
      </c>
      <c r="C89" s="42" t="s">
        <v>282</v>
      </c>
      <c r="D89" s="47">
        <f>50000</f>
        <v>50000</v>
      </c>
      <c r="E89" s="46">
        <v>0</v>
      </c>
      <c r="F89" s="46">
        <f>E89</f>
        <v>0</v>
      </c>
      <c r="G89" s="50" t="s">
        <v>66</v>
      </c>
      <c r="H89" s="50" t="s">
        <v>66</v>
      </c>
      <c r="I89" s="46">
        <f t="shared" si="22"/>
        <v>0</v>
      </c>
      <c r="J89" s="116">
        <f t="shared" si="23"/>
        <v>50000</v>
      </c>
      <c r="K89" s="48"/>
      <c r="L89" s="25">
        <f t="shared" si="17"/>
        <v>0</v>
      </c>
    </row>
    <row r="90" spans="1:12" ht="15" customHeight="1">
      <c r="A90" s="29" t="s">
        <v>163</v>
      </c>
      <c r="B90" s="33">
        <v>223</v>
      </c>
      <c r="C90" s="42" t="s">
        <v>164</v>
      </c>
      <c r="D90" s="47">
        <v>1174600</v>
      </c>
      <c r="E90" s="46">
        <v>739745.87</v>
      </c>
      <c r="F90" s="46">
        <f t="shared" ref="F90:F102" si="24">E90</f>
        <v>739745.87</v>
      </c>
      <c r="G90" s="50" t="s">
        <v>66</v>
      </c>
      <c r="H90" s="50" t="s">
        <v>66</v>
      </c>
      <c r="I90" s="46">
        <f t="shared" si="22"/>
        <v>739745.87</v>
      </c>
      <c r="J90" s="116">
        <f t="shared" si="23"/>
        <v>434854.13</v>
      </c>
      <c r="K90" s="48"/>
      <c r="L90" s="25">
        <f t="shared" si="17"/>
        <v>0</v>
      </c>
    </row>
    <row r="91" spans="1:12" ht="15" customHeight="1">
      <c r="A91" s="29" t="s">
        <v>317</v>
      </c>
      <c r="B91" s="33">
        <v>225</v>
      </c>
      <c r="C91" s="42" t="s">
        <v>165</v>
      </c>
      <c r="D91" s="47">
        <v>50000</v>
      </c>
      <c r="E91" s="46">
        <v>0</v>
      </c>
      <c r="F91" s="46">
        <f t="shared" si="24"/>
        <v>0</v>
      </c>
      <c r="G91" s="50" t="s">
        <v>66</v>
      </c>
      <c r="H91" s="50" t="s">
        <v>66</v>
      </c>
      <c r="I91" s="46">
        <f t="shared" si="22"/>
        <v>0</v>
      </c>
      <c r="J91" s="116">
        <f t="shared" si="23"/>
        <v>50000</v>
      </c>
      <c r="K91" s="48"/>
      <c r="L91" s="25">
        <f>D91-E91-J91</f>
        <v>0</v>
      </c>
    </row>
    <row r="92" spans="1:12" ht="15" customHeight="1">
      <c r="A92" s="29" t="s">
        <v>302</v>
      </c>
      <c r="B92" s="33">
        <v>225</v>
      </c>
      <c r="C92" s="42" t="s">
        <v>165</v>
      </c>
      <c r="D92" s="47">
        <v>50000</v>
      </c>
      <c r="E92" s="46">
        <v>0</v>
      </c>
      <c r="F92" s="46">
        <f t="shared" si="24"/>
        <v>0</v>
      </c>
      <c r="G92" s="50" t="s">
        <v>66</v>
      </c>
      <c r="H92" s="50" t="s">
        <v>66</v>
      </c>
      <c r="I92" s="46">
        <f t="shared" si="22"/>
        <v>0</v>
      </c>
      <c r="J92" s="116">
        <f t="shared" si="23"/>
        <v>50000</v>
      </c>
      <c r="K92" s="48"/>
      <c r="L92" s="25">
        <f t="shared" si="17"/>
        <v>0</v>
      </c>
    </row>
    <row r="93" spans="1:12" ht="15" customHeight="1">
      <c r="A93" s="29" t="s">
        <v>166</v>
      </c>
      <c r="B93" s="33">
        <v>225</v>
      </c>
      <c r="C93" s="42" t="s">
        <v>167</v>
      </c>
      <c r="D93" s="47">
        <v>19900</v>
      </c>
      <c r="E93" s="46">
        <v>19832</v>
      </c>
      <c r="F93" s="46">
        <f t="shared" si="24"/>
        <v>19832</v>
      </c>
      <c r="G93" s="50" t="s">
        <v>66</v>
      </c>
      <c r="H93" s="50" t="s">
        <v>66</v>
      </c>
      <c r="I93" s="46">
        <f>F93</f>
        <v>19832</v>
      </c>
      <c r="J93" s="117">
        <f>D93-I93</f>
        <v>68</v>
      </c>
      <c r="K93" s="48"/>
      <c r="L93" s="25">
        <f>D93-E93-J93</f>
        <v>0</v>
      </c>
    </row>
    <row r="94" spans="1:12" ht="15" customHeight="1">
      <c r="A94" s="29" t="s">
        <v>166</v>
      </c>
      <c r="B94" s="33">
        <v>226</v>
      </c>
      <c r="C94" s="42" t="s">
        <v>167</v>
      </c>
      <c r="D94" s="47">
        <f>25000-19900</f>
        <v>5100</v>
      </c>
      <c r="E94" s="46">
        <v>0</v>
      </c>
      <c r="F94" s="46">
        <f t="shared" si="24"/>
        <v>0</v>
      </c>
      <c r="G94" s="50" t="s">
        <v>66</v>
      </c>
      <c r="H94" s="50" t="s">
        <v>66</v>
      </c>
      <c r="I94" s="46">
        <f t="shared" si="22"/>
        <v>0</v>
      </c>
      <c r="J94" s="117">
        <f t="shared" si="23"/>
        <v>5100</v>
      </c>
      <c r="K94" s="48"/>
      <c r="L94" s="25">
        <f t="shared" si="17"/>
        <v>0</v>
      </c>
    </row>
    <row r="95" spans="1:12" ht="23.4" customHeight="1">
      <c r="A95" s="29" t="s">
        <v>303</v>
      </c>
      <c r="B95" s="33">
        <v>310</v>
      </c>
      <c r="C95" s="42" t="s">
        <v>167</v>
      </c>
      <c r="D95" s="47">
        <v>6600</v>
      </c>
      <c r="E95" s="46">
        <v>6509</v>
      </c>
      <c r="F95" s="46">
        <f t="shared" si="24"/>
        <v>6509</v>
      </c>
      <c r="G95" s="50" t="s">
        <v>66</v>
      </c>
      <c r="H95" s="50" t="s">
        <v>66</v>
      </c>
      <c r="I95" s="46">
        <f t="shared" si="22"/>
        <v>6509</v>
      </c>
      <c r="J95" s="116">
        <f t="shared" si="23"/>
        <v>91</v>
      </c>
      <c r="K95" s="74"/>
      <c r="L95" s="25">
        <f>D95-E95-J95</f>
        <v>0</v>
      </c>
    </row>
    <row r="96" spans="1:12" ht="23.4" customHeight="1">
      <c r="A96" s="29" t="s">
        <v>303</v>
      </c>
      <c r="B96" s="33">
        <v>340</v>
      </c>
      <c r="C96" s="42" t="s">
        <v>167</v>
      </c>
      <c r="D96" s="47">
        <f>20000-6600</f>
        <v>13400</v>
      </c>
      <c r="E96" s="46">
        <v>0</v>
      </c>
      <c r="F96" s="46">
        <f t="shared" si="24"/>
        <v>0</v>
      </c>
      <c r="G96" s="50" t="s">
        <v>66</v>
      </c>
      <c r="H96" s="50" t="s">
        <v>66</v>
      </c>
      <c r="I96" s="46">
        <f t="shared" si="22"/>
        <v>0</v>
      </c>
      <c r="J96" s="116">
        <f t="shared" si="23"/>
        <v>13400</v>
      </c>
      <c r="K96" s="74"/>
      <c r="L96" s="25">
        <f t="shared" si="17"/>
        <v>0</v>
      </c>
    </row>
    <row r="97" spans="1:13" ht="23.25" customHeight="1">
      <c r="A97" s="29" t="s">
        <v>304</v>
      </c>
      <c r="B97" s="33">
        <v>225</v>
      </c>
      <c r="C97" s="42" t="s">
        <v>168</v>
      </c>
      <c r="D97" s="47">
        <f>50000-21000</f>
        <v>29000</v>
      </c>
      <c r="E97" s="46">
        <v>0</v>
      </c>
      <c r="F97" s="46">
        <f t="shared" si="24"/>
        <v>0</v>
      </c>
      <c r="G97" s="50" t="s">
        <v>66</v>
      </c>
      <c r="H97" s="50" t="s">
        <v>66</v>
      </c>
      <c r="I97" s="46">
        <f t="shared" si="22"/>
        <v>0</v>
      </c>
      <c r="J97" s="116">
        <f t="shared" si="23"/>
        <v>29000</v>
      </c>
      <c r="K97" s="74"/>
      <c r="L97" s="25">
        <f t="shared" si="17"/>
        <v>0</v>
      </c>
    </row>
    <row r="98" spans="1:13" ht="36" customHeight="1">
      <c r="A98" s="29" t="s">
        <v>169</v>
      </c>
      <c r="B98" s="33">
        <v>223</v>
      </c>
      <c r="C98" s="42" t="s">
        <v>170</v>
      </c>
      <c r="D98" s="47">
        <f>10000</f>
        <v>10000</v>
      </c>
      <c r="E98" s="46">
        <v>0</v>
      </c>
      <c r="F98" s="46">
        <f t="shared" si="24"/>
        <v>0</v>
      </c>
      <c r="G98" s="50" t="s">
        <v>66</v>
      </c>
      <c r="H98" s="50" t="s">
        <v>66</v>
      </c>
      <c r="I98" s="46">
        <f t="shared" si="22"/>
        <v>0</v>
      </c>
      <c r="J98" s="116">
        <f t="shared" si="23"/>
        <v>10000</v>
      </c>
      <c r="K98" s="74"/>
      <c r="L98" s="25">
        <f t="shared" si="17"/>
        <v>0</v>
      </c>
    </row>
    <row r="99" spans="1:13" ht="38.25" customHeight="1">
      <c r="A99" s="29" t="s">
        <v>169</v>
      </c>
      <c r="B99" s="33">
        <v>225</v>
      </c>
      <c r="C99" s="42" t="s">
        <v>170</v>
      </c>
      <c r="D99" s="47">
        <f>180000+1000+67700</f>
        <v>248700</v>
      </c>
      <c r="E99" s="46">
        <f>81200+99721.79+67644.2</f>
        <v>248565.99</v>
      </c>
      <c r="F99" s="46">
        <f t="shared" si="24"/>
        <v>248565.99</v>
      </c>
      <c r="G99" s="50" t="s">
        <v>66</v>
      </c>
      <c r="H99" s="50" t="s">
        <v>66</v>
      </c>
      <c r="I99" s="46">
        <f t="shared" si="22"/>
        <v>248565.99</v>
      </c>
      <c r="J99" s="116">
        <f t="shared" si="23"/>
        <v>134.01000000000931</v>
      </c>
      <c r="K99" s="74"/>
      <c r="L99" s="25">
        <f t="shared" si="17"/>
        <v>0</v>
      </c>
    </row>
    <row r="100" spans="1:13" ht="27.75" customHeight="1">
      <c r="A100" s="29" t="s">
        <v>171</v>
      </c>
      <c r="B100" s="33">
        <v>225</v>
      </c>
      <c r="C100" s="42" t="s">
        <v>172</v>
      </c>
      <c r="D100" s="47">
        <f>30000-1000-8500</f>
        <v>20500</v>
      </c>
      <c r="E100" s="46">
        <v>20400</v>
      </c>
      <c r="F100" s="46">
        <f>E100</f>
        <v>20400</v>
      </c>
      <c r="G100" s="50" t="s">
        <v>66</v>
      </c>
      <c r="H100" s="50" t="s">
        <v>66</v>
      </c>
      <c r="I100" s="46">
        <f t="shared" si="22"/>
        <v>20400</v>
      </c>
      <c r="J100" s="213">
        <f t="shared" si="23"/>
        <v>100</v>
      </c>
      <c r="K100" s="74"/>
      <c r="L100" s="25">
        <f t="shared" si="17"/>
        <v>0</v>
      </c>
    </row>
    <row r="101" spans="1:13" ht="25.2" customHeight="1">
      <c r="A101" s="29" t="s">
        <v>171</v>
      </c>
      <c r="B101" s="33">
        <v>226</v>
      </c>
      <c r="C101" s="42" t="s">
        <v>172</v>
      </c>
      <c r="D101" s="47">
        <v>60000</v>
      </c>
      <c r="E101" s="46"/>
      <c r="F101" s="46">
        <f t="shared" si="24"/>
        <v>0</v>
      </c>
      <c r="G101" s="50" t="s">
        <v>66</v>
      </c>
      <c r="H101" s="50" t="s">
        <v>66</v>
      </c>
      <c r="I101" s="46">
        <f t="shared" si="22"/>
        <v>0</v>
      </c>
      <c r="J101" s="213">
        <f t="shared" si="23"/>
        <v>60000</v>
      </c>
      <c r="K101" s="74"/>
      <c r="L101" s="25">
        <f t="shared" si="17"/>
        <v>0</v>
      </c>
    </row>
    <row r="102" spans="1:13" ht="22.95" customHeight="1">
      <c r="A102" s="29" t="s">
        <v>173</v>
      </c>
      <c r="B102" s="33">
        <v>224</v>
      </c>
      <c r="C102" s="42" t="s">
        <v>174</v>
      </c>
      <c r="D102" s="47">
        <v>35900</v>
      </c>
      <c r="E102" s="46">
        <v>16140</v>
      </c>
      <c r="F102" s="46">
        <f t="shared" si="24"/>
        <v>16140</v>
      </c>
      <c r="G102" s="50" t="s">
        <v>66</v>
      </c>
      <c r="H102" s="50" t="s">
        <v>66</v>
      </c>
      <c r="I102" s="46">
        <f t="shared" si="22"/>
        <v>16140</v>
      </c>
      <c r="J102" s="213">
        <f t="shared" si="23"/>
        <v>19760</v>
      </c>
      <c r="K102" s="74"/>
      <c r="L102" s="25">
        <f t="shared" si="17"/>
        <v>0</v>
      </c>
    </row>
    <row r="103" spans="1:13" s="26" customFormat="1" ht="15" customHeight="1">
      <c r="A103" s="27" t="s">
        <v>58</v>
      </c>
      <c r="B103" s="34"/>
      <c r="C103" s="54" t="s">
        <v>65</v>
      </c>
      <c r="D103" s="43">
        <f t="shared" ref="D103:J103" si="25">SUM(D87:D102)</f>
        <v>1858700</v>
      </c>
      <c r="E103" s="43">
        <f t="shared" si="25"/>
        <v>1131157.8599999999</v>
      </c>
      <c r="F103" s="43">
        <f t="shared" si="25"/>
        <v>1131157.8599999999</v>
      </c>
      <c r="G103" s="43">
        <f t="shared" si="25"/>
        <v>0</v>
      </c>
      <c r="H103" s="43">
        <f t="shared" si="25"/>
        <v>0</v>
      </c>
      <c r="I103" s="43">
        <f t="shared" si="25"/>
        <v>1131157.8599999999</v>
      </c>
      <c r="J103" s="214">
        <f t="shared" si="25"/>
        <v>727542.14</v>
      </c>
      <c r="K103" s="73"/>
      <c r="L103" s="25">
        <f t="shared" si="17"/>
        <v>0</v>
      </c>
    </row>
    <row r="104" spans="1:13" s="26" customFormat="1" ht="25.95" customHeight="1">
      <c r="A104" s="27" t="s">
        <v>175</v>
      </c>
      <c r="B104" s="34"/>
      <c r="C104" s="54"/>
      <c r="D104" s="43"/>
      <c r="E104" s="43"/>
      <c r="F104" s="43"/>
      <c r="G104" s="43"/>
      <c r="H104" s="43"/>
      <c r="I104" s="43"/>
      <c r="J104" s="212"/>
      <c r="K104" s="73"/>
      <c r="L104" s="25">
        <f t="shared" si="17"/>
        <v>0</v>
      </c>
    </row>
    <row r="105" spans="1:13" s="26" customFormat="1" ht="25.5" customHeight="1">
      <c r="A105" s="29" t="s">
        <v>177</v>
      </c>
      <c r="B105" s="33">
        <v>241</v>
      </c>
      <c r="C105" s="59" t="s">
        <v>178</v>
      </c>
      <c r="D105" s="46">
        <f>2409100-2600</f>
        <v>2406500</v>
      </c>
      <c r="E105" s="46">
        <v>1259881.3999999999</v>
      </c>
      <c r="F105" s="46">
        <f>E105</f>
        <v>1259881.3999999999</v>
      </c>
      <c r="G105" s="46" t="s">
        <v>66</v>
      </c>
      <c r="H105" s="46" t="s">
        <v>66</v>
      </c>
      <c r="I105" s="46">
        <f>F105</f>
        <v>1259881.3999999999</v>
      </c>
      <c r="J105" s="216">
        <f>D105-I105</f>
        <v>1146618.6000000001</v>
      </c>
      <c r="K105" s="73"/>
      <c r="L105" s="25">
        <f t="shared" si="17"/>
        <v>0</v>
      </c>
      <c r="M105" s="228"/>
    </row>
    <row r="106" spans="1:13" s="26" customFormat="1" ht="22.2" customHeight="1">
      <c r="A106" s="29" t="s">
        <v>176</v>
      </c>
      <c r="B106" s="33">
        <v>226</v>
      </c>
      <c r="C106" s="59" t="s">
        <v>280</v>
      </c>
      <c r="D106" s="46">
        <v>210400</v>
      </c>
      <c r="E106" s="46">
        <v>105185.26</v>
      </c>
      <c r="F106" s="46">
        <f t="shared" ref="F106:F113" si="26">E106</f>
        <v>105185.26</v>
      </c>
      <c r="G106" s="46" t="s">
        <v>66</v>
      </c>
      <c r="H106" s="46" t="s">
        <v>66</v>
      </c>
      <c r="I106" s="46">
        <f>F106</f>
        <v>105185.26</v>
      </c>
      <c r="J106" s="216">
        <f>D106-I106</f>
        <v>105214.74</v>
      </c>
      <c r="K106" s="73"/>
      <c r="L106" s="25">
        <f t="shared" si="17"/>
        <v>0</v>
      </c>
    </row>
    <row r="107" spans="1:13" s="26" customFormat="1" ht="19.95" customHeight="1">
      <c r="A107" s="29" t="s">
        <v>179</v>
      </c>
      <c r="B107" s="33">
        <v>241</v>
      </c>
      <c r="C107" s="59" t="s">
        <v>180</v>
      </c>
      <c r="D107" s="46">
        <v>988700</v>
      </c>
      <c r="E107" s="46">
        <v>594289.13</v>
      </c>
      <c r="F107" s="46">
        <f t="shared" si="26"/>
        <v>594289.13</v>
      </c>
      <c r="G107" s="46" t="s">
        <v>66</v>
      </c>
      <c r="H107" s="46" t="s">
        <v>66</v>
      </c>
      <c r="I107" s="46">
        <f>F107</f>
        <v>594289.13</v>
      </c>
      <c r="J107" s="216">
        <f>D107-I107</f>
        <v>394410.87</v>
      </c>
      <c r="K107" s="51"/>
      <c r="L107" s="25">
        <f t="shared" si="17"/>
        <v>0</v>
      </c>
      <c r="M107" s="228"/>
    </row>
    <row r="108" spans="1:13" s="26" customFormat="1" ht="25.5" customHeight="1">
      <c r="A108" s="29" t="s">
        <v>370</v>
      </c>
      <c r="B108" s="33">
        <v>241</v>
      </c>
      <c r="C108" s="59" t="s">
        <v>371</v>
      </c>
      <c r="D108" s="46">
        <v>2600</v>
      </c>
      <c r="E108" s="46"/>
      <c r="F108" s="46">
        <f>E108</f>
        <v>0</v>
      </c>
      <c r="G108" s="46" t="s">
        <v>66</v>
      </c>
      <c r="H108" s="46" t="s">
        <v>66</v>
      </c>
      <c r="I108" s="46">
        <f>F108</f>
        <v>0</v>
      </c>
      <c r="J108" s="216">
        <f>D108-I108</f>
        <v>2600</v>
      </c>
      <c r="K108" s="73"/>
      <c r="L108" s="25">
        <f t="shared" si="17"/>
        <v>0</v>
      </c>
      <c r="M108" s="228"/>
    </row>
    <row r="109" spans="1:13" s="26" customFormat="1" ht="25.5" customHeight="1">
      <c r="A109" s="29" t="s">
        <v>372</v>
      </c>
      <c r="B109" s="33">
        <v>241</v>
      </c>
      <c r="C109" s="59" t="s">
        <v>373</v>
      </c>
      <c r="D109" s="46">
        <v>49400</v>
      </c>
      <c r="E109" s="46"/>
      <c r="F109" s="46">
        <f>E109</f>
        <v>0</v>
      </c>
      <c r="G109" s="46" t="s">
        <v>66</v>
      </c>
      <c r="H109" s="46" t="s">
        <v>66</v>
      </c>
      <c r="I109" s="46">
        <f>F109</f>
        <v>0</v>
      </c>
      <c r="J109" s="216">
        <f>D109-I109</f>
        <v>49400</v>
      </c>
      <c r="K109" s="73"/>
      <c r="L109" s="25">
        <f>D109-E109-J109</f>
        <v>0</v>
      </c>
      <c r="M109" s="228"/>
    </row>
    <row r="110" spans="1:13" s="26" customFormat="1" ht="15" customHeight="1">
      <c r="A110" s="27" t="s">
        <v>58</v>
      </c>
      <c r="B110" s="34"/>
      <c r="C110" s="54" t="s">
        <v>86</v>
      </c>
      <c r="D110" s="43">
        <f>SUM(D105:D109)</f>
        <v>3657600</v>
      </c>
      <c r="E110" s="43">
        <f t="shared" ref="E110:J110" si="27">SUM(E105:E109)</f>
        <v>1959355.79</v>
      </c>
      <c r="F110" s="43">
        <f t="shared" si="27"/>
        <v>1959355.79</v>
      </c>
      <c r="G110" s="43">
        <f t="shared" si="27"/>
        <v>0</v>
      </c>
      <c r="H110" s="43">
        <f t="shared" si="27"/>
        <v>0</v>
      </c>
      <c r="I110" s="43">
        <f t="shared" si="27"/>
        <v>1959355.79</v>
      </c>
      <c r="J110" s="43">
        <f t="shared" si="27"/>
        <v>1698244.21</v>
      </c>
      <c r="K110" s="43"/>
      <c r="L110" s="25">
        <f t="shared" si="17"/>
        <v>0</v>
      </c>
      <c r="M110" s="228"/>
    </row>
    <row r="111" spans="1:13" s="26" customFormat="1" ht="68.25" customHeight="1">
      <c r="A111" s="27" t="s">
        <v>181</v>
      </c>
      <c r="B111" s="34">
        <v>263</v>
      </c>
      <c r="C111" s="54" t="s">
        <v>268</v>
      </c>
      <c r="D111" s="43">
        <f>120000-40000</f>
        <v>80000</v>
      </c>
      <c r="E111" s="43">
        <v>30211.88</v>
      </c>
      <c r="F111" s="43">
        <f t="shared" si="26"/>
        <v>30211.88</v>
      </c>
      <c r="G111" s="43" t="s">
        <v>66</v>
      </c>
      <c r="H111" s="43" t="s">
        <v>66</v>
      </c>
      <c r="I111" s="43">
        <f>F111</f>
        <v>30211.88</v>
      </c>
      <c r="J111" s="212">
        <f>D111-I111</f>
        <v>49788.119999999995</v>
      </c>
      <c r="K111" s="44"/>
      <c r="L111" s="25">
        <f t="shared" si="17"/>
        <v>0</v>
      </c>
      <c r="M111" s="228">
        <f>D105+D107+D108+D109</f>
        <v>3447200</v>
      </c>
    </row>
    <row r="112" spans="1:13" s="26" customFormat="1" ht="24" customHeight="1">
      <c r="A112" s="27" t="s">
        <v>182</v>
      </c>
      <c r="B112" s="33">
        <v>226</v>
      </c>
      <c r="C112" s="59" t="s">
        <v>183</v>
      </c>
      <c r="D112" s="46">
        <f>25000-18000</f>
        <v>7000</v>
      </c>
      <c r="E112" s="43"/>
      <c r="F112" s="43">
        <f t="shared" si="26"/>
        <v>0</v>
      </c>
      <c r="G112" s="43" t="s">
        <v>66</v>
      </c>
      <c r="H112" s="43" t="s">
        <v>66</v>
      </c>
      <c r="I112" s="43">
        <f>F112</f>
        <v>0</v>
      </c>
      <c r="J112" s="216">
        <f>D112-I112</f>
        <v>7000</v>
      </c>
      <c r="K112" s="44"/>
      <c r="L112" s="25">
        <f t="shared" si="17"/>
        <v>0</v>
      </c>
    </row>
    <row r="113" spans="1:12" s="26" customFormat="1" ht="24" customHeight="1">
      <c r="A113" s="27"/>
      <c r="B113" s="33">
        <v>340</v>
      </c>
      <c r="C113" s="59" t="s">
        <v>183</v>
      </c>
      <c r="D113" s="46">
        <v>18000</v>
      </c>
      <c r="E113" s="46">
        <v>18000</v>
      </c>
      <c r="F113" s="46">
        <f t="shared" si="26"/>
        <v>18000</v>
      </c>
      <c r="G113" s="46" t="s">
        <v>66</v>
      </c>
      <c r="H113" s="46" t="s">
        <v>66</v>
      </c>
      <c r="I113" s="46">
        <f>F113</f>
        <v>18000</v>
      </c>
      <c r="J113" s="216">
        <f>D113-I113</f>
        <v>0</v>
      </c>
      <c r="K113" s="44"/>
      <c r="L113" s="25">
        <f t="shared" si="17"/>
        <v>0</v>
      </c>
    </row>
    <row r="114" spans="1:12" s="26" customFormat="1" ht="24" customHeight="1" thickBot="1">
      <c r="A114" s="27"/>
      <c r="B114" s="34"/>
      <c r="C114" s="54" t="s">
        <v>278</v>
      </c>
      <c r="D114" s="43">
        <f>D113+D112</f>
        <v>25000</v>
      </c>
      <c r="E114" s="43">
        <f t="shared" ref="E114:J114" si="28">E113+E112</f>
        <v>18000</v>
      </c>
      <c r="F114" s="43">
        <f t="shared" si="28"/>
        <v>18000</v>
      </c>
      <c r="G114" s="43">
        <f t="shared" si="28"/>
        <v>0</v>
      </c>
      <c r="H114" s="43">
        <f t="shared" si="28"/>
        <v>0</v>
      </c>
      <c r="I114" s="43">
        <f t="shared" si="28"/>
        <v>18000</v>
      </c>
      <c r="J114" s="43">
        <f t="shared" si="28"/>
        <v>7000</v>
      </c>
      <c r="K114" s="44"/>
      <c r="L114" s="25">
        <f t="shared" si="17"/>
        <v>0</v>
      </c>
    </row>
    <row r="115" spans="1:12" ht="11.25" customHeight="1" thickBot="1">
      <c r="A115" s="29"/>
      <c r="B115" s="75"/>
      <c r="C115" s="36"/>
      <c r="D115" s="52"/>
      <c r="E115" s="52"/>
      <c r="F115" s="52"/>
      <c r="G115" s="52"/>
      <c r="H115" s="52"/>
      <c r="I115" s="52"/>
      <c r="J115" s="217"/>
      <c r="K115" s="76"/>
      <c r="L115" s="25">
        <f t="shared" si="17"/>
        <v>0</v>
      </c>
    </row>
    <row r="116" spans="1:12" ht="27" customHeight="1" thickBot="1">
      <c r="A116" s="37"/>
      <c r="B116" s="66">
        <v>450</v>
      </c>
      <c r="C116" s="67" t="s">
        <v>19</v>
      </c>
      <c r="D116" s="68" t="s">
        <v>19</v>
      </c>
      <c r="E116" s="68" t="s">
        <v>19</v>
      </c>
      <c r="F116" s="68"/>
      <c r="G116" s="69"/>
      <c r="H116" s="69"/>
      <c r="I116" s="68"/>
      <c r="J116" s="218"/>
      <c r="K116" s="70" t="s">
        <v>19</v>
      </c>
      <c r="L116" s="25"/>
    </row>
    <row r="117" spans="1:12" ht="21.6" thickBot="1">
      <c r="A117" s="38" t="s">
        <v>38</v>
      </c>
      <c r="B117" s="62"/>
      <c r="C117" s="63"/>
      <c r="D117" s="64"/>
      <c r="E117" s="64"/>
      <c r="F117" s="64"/>
      <c r="G117" s="64"/>
      <c r="H117" s="64"/>
      <c r="I117" s="64"/>
      <c r="J117" s="64"/>
      <c r="K117" s="65"/>
    </row>
    <row r="118" spans="1:12">
      <c r="D118" s="39"/>
      <c r="E118" s="39"/>
      <c r="F118" s="39"/>
      <c r="G118" s="39"/>
      <c r="H118" s="39"/>
      <c r="I118" s="39"/>
      <c r="K118" s="39"/>
    </row>
    <row r="119" spans="1:12">
      <c r="D119" s="39">
        <f>15269700+3225100+70900+73980000+90000-100+130000+75200+30000-32900+400000+49400</f>
        <v>93287300</v>
      </c>
      <c r="E119" s="39">
        <v>81713853.120000005</v>
      </c>
      <c r="F119" s="39">
        <f>E119</f>
        <v>81713853.120000005</v>
      </c>
      <c r="G119" s="39">
        <v>15287384.039999999</v>
      </c>
      <c r="H119" s="39">
        <v>15287384.039999999</v>
      </c>
      <c r="I119" s="39">
        <f>E119</f>
        <v>81713853.120000005</v>
      </c>
      <c r="J119" s="39">
        <f>D119-E119</f>
        <v>11573446.879999995</v>
      </c>
      <c r="K119" s="39"/>
    </row>
    <row r="120" spans="1:12">
      <c r="D120" s="39">
        <f>D10-D119</f>
        <v>0</v>
      </c>
      <c r="E120" s="39">
        <f>E10-E119</f>
        <v>0</v>
      </c>
      <c r="F120" s="39">
        <f>F10-F119</f>
        <v>0</v>
      </c>
      <c r="G120" s="39"/>
      <c r="H120" s="39"/>
      <c r="I120" s="39">
        <f>I10-I119</f>
        <v>0</v>
      </c>
      <c r="J120" s="39">
        <f>J10-J119</f>
        <v>0</v>
      </c>
      <c r="K120" s="39">
        <f>K10-K119</f>
        <v>0</v>
      </c>
    </row>
    <row r="121" spans="1:12">
      <c r="D121" s="39"/>
      <c r="E121" s="39"/>
      <c r="F121" s="39"/>
      <c r="G121" s="39"/>
      <c r="H121" s="39"/>
      <c r="I121" s="39"/>
      <c r="K121" s="39"/>
    </row>
    <row r="122" spans="1:12">
      <c r="D122" s="39"/>
      <c r="E122" s="39"/>
      <c r="F122" s="39"/>
      <c r="G122" s="39"/>
      <c r="H122" s="39"/>
      <c r="I122" s="39"/>
      <c r="K122" s="39"/>
    </row>
    <row r="123" spans="1:12">
      <c r="D123" s="39"/>
      <c r="E123" s="39"/>
      <c r="F123" s="39"/>
      <c r="G123" s="39"/>
      <c r="H123" s="39"/>
      <c r="I123" s="39"/>
      <c r="K123" s="39"/>
    </row>
    <row r="124" spans="1:12">
      <c r="D124" s="39"/>
      <c r="E124" s="39"/>
      <c r="F124" s="39"/>
      <c r="G124" s="39"/>
      <c r="H124" s="39"/>
      <c r="I124" s="39"/>
      <c r="K124" s="39"/>
    </row>
    <row r="125" spans="1:12">
      <c r="D125" s="39"/>
      <c r="E125" s="39"/>
      <c r="F125" s="39"/>
      <c r="G125" s="39"/>
      <c r="H125" s="39"/>
      <c r="I125" s="39"/>
      <c r="K125" s="39"/>
    </row>
    <row r="126" spans="1:12">
      <c r="D126" s="39"/>
      <c r="E126" s="39"/>
      <c r="F126" s="39"/>
      <c r="G126" s="39"/>
      <c r="H126" s="39"/>
      <c r="I126" s="39"/>
      <c r="K126" s="39"/>
    </row>
    <row r="127" spans="1:12">
      <c r="D127" s="39"/>
      <c r="E127" s="39"/>
      <c r="F127" s="39"/>
      <c r="G127" s="39"/>
      <c r="H127" s="39"/>
      <c r="I127" s="39"/>
      <c r="K127" s="39"/>
    </row>
    <row r="128" spans="1:12">
      <c r="D128" s="39"/>
      <c r="E128" s="39"/>
      <c r="F128" s="39"/>
      <c r="G128" s="39"/>
      <c r="H128" s="39"/>
      <c r="I128" s="39"/>
      <c r="K128" s="39"/>
    </row>
    <row r="129" spans="4:11">
      <c r="D129" s="39"/>
      <c r="E129" s="39"/>
      <c r="F129" s="39"/>
      <c r="G129" s="39"/>
      <c r="H129" s="39"/>
      <c r="I129" s="39"/>
      <c r="K129" s="39"/>
    </row>
    <row r="130" spans="4:11">
      <c r="D130" s="39"/>
      <c r="E130" s="39"/>
      <c r="F130" s="39"/>
      <c r="G130" s="39"/>
      <c r="H130" s="39"/>
      <c r="I130" s="39"/>
      <c r="K130" s="39"/>
    </row>
    <row r="131" spans="4:11">
      <c r="D131" s="39"/>
      <c r="E131" s="39"/>
      <c r="F131" s="39"/>
      <c r="G131" s="39"/>
      <c r="H131" s="39"/>
      <c r="I131" s="39"/>
      <c r="K131" s="39"/>
    </row>
    <row r="132" spans="4:11">
      <c r="D132" s="39"/>
      <c r="E132" s="39"/>
      <c r="F132" s="39"/>
      <c r="G132" s="39"/>
      <c r="H132" s="39"/>
      <c r="I132" s="39"/>
      <c r="K132" s="39"/>
    </row>
    <row r="133" spans="4:11">
      <c r="D133" s="39"/>
      <c r="E133" s="39"/>
      <c r="F133" s="39"/>
      <c r="G133" s="39"/>
      <c r="H133" s="39"/>
      <c r="I133" s="39"/>
      <c r="K133" s="39"/>
    </row>
    <row r="134" spans="4:11">
      <c r="D134" s="39"/>
      <c r="E134" s="39"/>
      <c r="F134" s="39"/>
      <c r="G134" s="39"/>
      <c r="H134" s="39"/>
      <c r="I134" s="39"/>
      <c r="K134" s="39"/>
    </row>
    <row r="135" spans="4:11">
      <c r="D135" s="39"/>
      <c r="E135" s="39"/>
      <c r="F135" s="39"/>
      <c r="G135" s="39"/>
      <c r="H135" s="39"/>
      <c r="I135" s="39"/>
      <c r="K135" s="39"/>
    </row>
    <row r="136" spans="4:11">
      <c r="D136" s="39"/>
      <c r="E136" s="39"/>
      <c r="F136" s="39"/>
      <c r="G136" s="39"/>
      <c r="H136" s="39"/>
      <c r="I136" s="39"/>
      <c r="K136" s="39"/>
    </row>
    <row r="137" spans="4:11">
      <c r="D137" s="39"/>
      <c r="E137" s="39"/>
      <c r="F137" s="39"/>
      <c r="G137" s="39"/>
      <c r="H137" s="39"/>
      <c r="I137" s="39"/>
      <c r="K137" s="39"/>
    </row>
    <row r="138" spans="4:11">
      <c r="D138" s="39"/>
      <c r="E138" s="39"/>
      <c r="F138" s="39"/>
      <c r="G138" s="39"/>
      <c r="H138" s="39"/>
      <c r="I138" s="39"/>
      <c r="K138" s="39"/>
    </row>
    <row r="139" spans="4:11">
      <c r="D139" s="39"/>
      <c r="E139" s="39"/>
      <c r="F139" s="39"/>
      <c r="G139" s="39"/>
      <c r="H139" s="39"/>
      <c r="I139" s="39"/>
      <c r="K139" s="39"/>
    </row>
    <row r="140" spans="4:11">
      <c r="D140" s="39"/>
      <c r="E140" s="39"/>
      <c r="F140" s="39"/>
      <c r="G140" s="39"/>
      <c r="H140" s="39"/>
      <c r="I140" s="39"/>
      <c r="K140" s="39"/>
    </row>
    <row r="141" spans="4:11">
      <c r="D141" s="39"/>
      <c r="E141" s="39"/>
      <c r="F141" s="39"/>
      <c r="G141" s="39"/>
      <c r="H141" s="39"/>
      <c r="I141" s="39"/>
      <c r="K141" s="39"/>
    </row>
    <row r="142" spans="4:11">
      <c r="D142" s="39"/>
      <c r="E142" s="39"/>
      <c r="F142" s="39"/>
      <c r="G142" s="39"/>
      <c r="H142" s="39"/>
      <c r="I142" s="39"/>
      <c r="K142" s="39"/>
    </row>
    <row r="143" spans="4:11">
      <c r="D143" s="39"/>
      <c r="E143" s="39"/>
      <c r="F143" s="39"/>
      <c r="G143" s="39"/>
      <c r="H143" s="39"/>
      <c r="I143" s="39"/>
      <c r="K143" s="39"/>
    </row>
    <row r="144" spans="4:11">
      <c r="D144" s="39"/>
      <c r="E144" s="39"/>
      <c r="F144" s="39"/>
      <c r="G144" s="39"/>
      <c r="H144" s="39"/>
      <c r="I144" s="39"/>
      <c r="K144" s="39"/>
    </row>
    <row r="145" spans="4:11">
      <c r="D145" s="39"/>
      <c r="E145" s="39"/>
      <c r="F145" s="39"/>
      <c r="G145" s="39"/>
      <c r="H145" s="39"/>
      <c r="I145" s="39"/>
      <c r="K145" s="39"/>
    </row>
    <row r="146" spans="4:11">
      <c r="D146" s="39"/>
      <c r="E146" s="39"/>
      <c r="F146" s="39"/>
      <c r="G146" s="39"/>
      <c r="H146" s="39"/>
      <c r="I146" s="39"/>
      <c r="K146" s="39"/>
    </row>
    <row r="147" spans="4:11">
      <c r="D147" s="39"/>
      <c r="E147" s="39"/>
      <c r="F147" s="39"/>
      <c r="G147" s="39"/>
      <c r="H147" s="39"/>
      <c r="I147" s="39"/>
      <c r="K147" s="39"/>
    </row>
    <row r="148" spans="4:11">
      <c r="D148" s="39"/>
      <c r="E148" s="39"/>
      <c r="F148" s="39"/>
      <c r="G148" s="39"/>
      <c r="H148" s="39"/>
      <c r="I148" s="39"/>
      <c r="K148" s="39"/>
    </row>
    <row r="149" spans="4:11">
      <c r="D149" s="39"/>
      <c r="E149" s="39"/>
      <c r="F149" s="39"/>
      <c r="G149" s="39"/>
      <c r="H149" s="39"/>
      <c r="I149" s="39"/>
      <c r="K149" s="39"/>
    </row>
    <row r="150" spans="4:11">
      <c r="D150" s="39"/>
      <c r="E150" s="39"/>
      <c r="F150" s="39"/>
      <c r="G150" s="39"/>
      <c r="H150" s="39"/>
      <c r="I150" s="39"/>
      <c r="K150" s="39"/>
    </row>
    <row r="151" spans="4:11">
      <c r="D151" s="39"/>
      <c r="E151" s="39"/>
      <c r="F151" s="39"/>
      <c r="G151" s="39"/>
      <c r="H151" s="39"/>
      <c r="I151" s="39"/>
      <c r="K151" s="39"/>
    </row>
    <row r="152" spans="4:11">
      <c r="D152" s="39"/>
      <c r="E152" s="39"/>
      <c r="F152" s="39"/>
      <c r="G152" s="39"/>
      <c r="H152" s="39"/>
      <c r="I152" s="39"/>
      <c r="K152" s="39"/>
    </row>
    <row r="153" spans="4:11">
      <c r="D153" s="39"/>
      <c r="E153" s="39"/>
      <c r="F153" s="39"/>
      <c r="G153" s="39"/>
      <c r="H153" s="39"/>
      <c r="I153" s="39"/>
      <c r="K153" s="39"/>
    </row>
    <row r="154" spans="4:11">
      <c r="D154" s="39"/>
      <c r="E154" s="39"/>
      <c r="F154" s="39"/>
      <c r="G154" s="39"/>
      <c r="H154" s="39"/>
      <c r="I154" s="39"/>
      <c r="K154" s="39"/>
    </row>
    <row r="155" spans="4:11">
      <c r="D155" s="39"/>
      <c r="E155" s="39"/>
      <c r="F155" s="39"/>
      <c r="G155" s="39"/>
      <c r="H155" s="39"/>
      <c r="I155" s="39"/>
      <c r="K155" s="39"/>
    </row>
    <row r="156" spans="4:11">
      <c r="D156" s="39"/>
      <c r="E156" s="39"/>
      <c r="F156" s="39"/>
      <c r="G156" s="39"/>
      <c r="H156" s="39"/>
      <c r="I156" s="39"/>
      <c r="K156" s="39"/>
    </row>
    <row r="157" spans="4:11">
      <c r="D157" s="39"/>
      <c r="E157" s="39"/>
      <c r="F157" s="39"/>
      <c r="G157" s="39"/>
      <c r="H157" s="39"/>
      <c r="I157" s="39"/>
      <c r="K157" s="39"/>
    </row>
    <row r="158" spans="4:11">
      <c r="D158" s="39"/>
      <c r="E158" s="39"/>
      <c r="F158" s="39"/>
      <c r="G158" s="39"/>
      <c r="H158" s="39"/>
      <c r="I158" s="39"/>
      <c r="K158" s="39"/>
    </row>
    <row r="159" spans="4:11">
      <c r="D159" s="39"/>
      <c r="E159" s="39"/>
      <c r="F159" s="39"/>
      <c r="G159" s="39"/>
      <c r="H159" s="39"/>
      <c r="I159" s="39"/>
      <c r="K159" s="39"/>
    </row>
    <row r="160" spans="4:11">
      <c r="D160" s="39"/>
      <c r="E160" s="39"/>
      <c r="F160" s="39"/>
      <c r="G160" s="39"/>
      <c r="H160" s="39"/>
      <c r="I160" s="39"/>
      <c r="K160" s="39"/>
    </row>
    <row r="161" spans="4:11">
      <c r="D161" s="39"/>
      <c r="E161" s="39"/>
      <c r="F161" s="39"/>
      <c r="G161" s="39"/>
      <c r="H161" s="39"/>
      <c r="I161" s="39"/>
      <c r="K161" s="39"/>
    </row>
    <row r="162" spans="4:11">
      <c r="D162" s="39"/>
      <c r="E162" s="39"/>
      <c r="F162" s="39"/>
      <c r="G162" s="39"/>
      <c r="H162" s="39"/>
      <c r="I162" s="39"/>
      <c r="K162" s="39"/>
    </row>
    <row r="163" spans="4:11">
      <c r="D163" s="39"/>
      <c r="E163" s="39"/>
      <c r="F163" s="39"/>
      <c r="G163" s="39"/>
      <c r="H163" s="39"/>
      <c r="I163" s="39"/>
      <c r="K163" s="39"/>
    </row>
    <row r="164" spans="4:11">
      <c r="D164" s="39"/>
      <c r="E164" s="39"/>
      <c r="F164" s="39"/>
      <c r="G164" s="39"/>
      <c r="H164" s="39"/>
      <c r="I164" s="39"/>
      <c r="K164" s="39"/>
    </row>
    <row r="165" spans="4:11">
      <c r="D165" s="39"/>
      <c r="E165" s="39"/>
      <c r="F165" s="39"/>
      <c r="G165" s="39"/>
      <c r="H165" s="39"/>
      <c r="I165" s="39"/>
      <c r="K165" s="39"/>
    </row>
    <row r="166" spans="4:11">
      <c r="D166" s="39"/>
      <c r="E166" s="39"/>
      <c r="F166" s="39"/>
      <c r="G166" s="39"/>
      <c r="H166" s="39"/>
      <c r="I166" s="39"/>
      <c r="K166" s="39"/>
    </row>
    <row r="167" spans="4:11">
      <c r="D167" s="39"/>
      <c r="E167" s="39"/>
      <c r="F167" s="39"/>
      <c r="G167" s="39"/>
      <c r="H167" s="39"/>
      <c r="I167" s="39"/>
      <c r="K167" s="39"/>
    </row>
    <row r="168" spans="4:11">
      <c r="D168" s="39"/>
      <c r="E168" s="39"/>
      <c r="F168" s="39"/>
      <c r="G168" s="39"/>
      <c r="H168" s="39"/>
      <c r="I168" s="39"/>
      <c r="K168" s="39"/>
    </row>
    <row r="169" spans="4:11">
      <c r="D169" s="39"/>
      <c r="E169" s="39"/>
      <c r="F169" s="39"/>
      <c r="G169" s="39"/>
      <c r="H169" s="39"/>
      <c r="I169" s="39"/>
      <c r="K169" s="39"/>
    </row>
    <row r="170" spans="4:11">
      <c r="D170" s="39"/>
      <c r="E170" s="39"/>
      <c r="F170" s="39"/>
      <c r="G170" s="39"/>
      <c r="H170" s="39"/>
      <c r="I170" s="39"/>
      <c r="K170" s="39"/>
    </row>
    <row r="171" spans="4:11">
      <c r="D171" s="39"/>
      <c r="E171" s="39"/>
      <c r="F171" s="39"/>
      <c r="G171" s="39"/>
      <c r="H171" s="39"/>
      <c r="I171" s="39"/>
      <c r="K171" s="39"/>
    </row>
    <row r="172" spans="4:11">
      <c r="D172" s="39"/>
      <c r="E172" s="39"/>
      <c r="F172" s="39"/>
      <c r="G172" s="39"/>
      <c r="H172" s="39"/>
      <c r="I172" s="39"/>
      <c r="K172" s="39"/>
    </row>
    <row r="173" spans="4:11">
      <c r="D173" s="39"/>
      <c r="E173" s="39"/>
      <c r="F173" s="39"/>
      <c r="G173" s="39"/>
      <c r="H173" s="39"/>
      <c r="I173" s="39"/>
      <c r="K173" s="39"/>
    </row>
    <row r="174" spans="4:11">
      <c r="D174" s="39"/>
      <c r="E174" s="39"/>
      <c r="F174" s="39"/>
      <c r="G174" s="39"/>
      <c r="H174" s="39"/>
      <c r="I174" s="39"/>
      <c r="K174" s="39"/>
    </row>
    <row r="175" spans="4:11">
      <c r="D175" s="39"/>
      <c r="E175" s="39"/>
      <c r="F175" s="39"/>
      <c r="G175" s="39"/>
      <c r="H175" s="39"/>
      <c r="I175" s="39"/>
      <c r="K175" s="39"/>
    </row>
    <row r="176" spans="4:11">
      <c r="D176" s="39"/>
      <c r="E176" s="39"/>
      <c r="F176" s="39"/>
      <c r="G176" s="39"/>
      <c r="H176" s="39"/>
      <c r="I176" s="39"/>
      <c r="K176" s="39"/>
    </row>
    <row r="177" spans="4:11">
      <c r="D177" s="39"/>
      <c r="E177" s="39"/>
      <c r="F177" s="39"/>
      <c r="G177" s="39"/>
      <c r="H177" s="39"/>
      <c r="I177" s="39"/>
      <c r="K177" s="39"/>
    </row>
    <row r="178" spans="4:11">
      <c r="D178" s="39"/>
      <c r="E178" s="39"/>
      <c r="F178" s="39"/>
      <c r="G178" s="39"/>
      <c r="H178" s="39"/>
      <c r="I178" s="39"/>
      <c r="K178" s="39"/>
    </row>
    <row r="179" spans="4:11">
      <c r="D179" s="39"/>
      <c r="E179" s="39"/>
      <c r="F179" s="39"/>
      <c r="G179" s="39"/>
      <c r="H179" s="39"/>
      <c r="I179" s="39"/>
      <c r="K179" s="39"/>
    </row>
    <row r="180" spans="4:11">
      <c r="D180" s="39"/>
      <c r="E180" s="39"/>
      <c r="F180" s="39"/>
      <c r="G180" s="39"/>
      <c r="H180" s="39"/>
      <c r="I180" s="39"/>
      <c r="K180" s="39"/>
    </row>
    <row r="181" spans="4:11">
      <c r="D181" s="39"/>
      <c r="E181" s="39"/>
      <c r="F181" s="39"/>
      <c r="G181" s="39"/>
      <c r="H181" s="39"/>
      <c r="I181" s="39"/>
      <c r="K181" s="39"/>
    </row>
    <row r="182" spans="4:11">
      <c r="D182" s="39"/>
      <c r="E182" s="39"/>
      <c r="F182" s="39"/>
      <c r="G182" s="39"/>
      <c r="H182" s="39"/>
      <c r="I182" s="39"/>
      <c r="K182" s="39"/>
    </row>
    <row r="183" spans="4:11">
      <c r="D183" s="39"/>
      <c r="E183" s="39"/>
      <c r="F183" s="39"/>
      <c r="G183" s="39"/>
      <c r="H183" s="39"/>
      <c r="I183" s="39"/>
      <c r="K183" s="39"/>
    </row>
    <row r="184" spans="4:11">
      <c r="D184" s="39"/>
      <c r="E184" s="39"/>
      <c r="F184" s="39"/>
      <c r="G184" s="39"/>
      <c r="H184" s="39"/>
      <c r="I184" s="39"/>
      <c r="K184" s="39"/>
    </row>
    <row r="185" spans="4:11">
      <c r="D185" s="39"/>
      <c r="E185" s="39"/>
      <c r="F185" s="39"/>
      <c r="G185" s="39"/>
      <c r="H185" s="39"/>
      <c r="I185" s="39"/>
      <c r="K185" s="39"/>
    </row>
    <row r="186" spans="4:11">
      <c r="D186" s="39"/>
      <c r="E186" s="39"/>
      <c r="F186" s="39"/>
      <c r="G186" s="39"/>
      <c r="H186" s="39"/>
      <c r="I186" s="39"/>
      <c r="K186" s="39"/>
    </row>
    <row r="187" spans="4:11">
      <c r="D187" s="39"/>
      <c r="E187" s="39"/>
      <c r="F187" s="39"/>
      <c r="G187" s="39"/>
      <c r="H187" s="39"/>
      <c r="I187" s="39"/>
      <c r="K187" s="39"/>
    </row>
    <row r="188" spans="4:11">
      <c r="D188" s="39"/>
      <c r="E188" s="39"/>
      <c r="F188" s="39"/>
      <c r="G188" s="39"/>
      <c r="H188" s="39"/>
      <c r="I188" s="39"/>
      <c r="K188" s="39"/>
    </row>
    <row r="189" spans="4:11">
      <c r="D189" s="39"/>
      <c r="E189" s="39"/>
      <c r="F189" s="39"/>
      <c r="G189" s="39"/>
      <c r="H189" s="39"/>
      <c r="I189" s="39"/>
      <c r="K189" s="39"/>
    </row>
    <row r="190" spans="4:11">
      <c r="D190" s="39"/>
      <c r="E190" s="39"/>
      <c r="F190" s="39"/>
      <c r="G190" s="39"/>
      <c r="H190" s="39"/>
      <c r="I190" s="39"/>
      <c r="K190" s="39"/>
    </row>
    <row r="191" spans="4:11">
      <c r="D191" s="39"/>
      <c r="E191" s="39"/>
      <c r="F191" s="39"/>
      <c r="G191" s="39"/>
      <c r="H191" s="39"/>
      <c r="I191" s="39"/>
      <c r="K191" s="39"/>
    </row>
    <row r="192" spans="4:11">
      <c r="D192" s="39"/>
      <c r="E192" s="39"/>
      <c r="F192" s="39"/>
      <c r="G192" s="39"/>
      <c r="H192" s="39"/>
      <c r="I192" s="39"/>
      <c r="K192" s="39"/>
    </row>
    <row r="193" spans="4:11">
      <c r="D193" s="39"/>
      <c r="E193" s="39"/>
      <c r="F193" s="39"/>
      <c r="G193" s="39"/>
      <c r="H193" s="39"/>
      <c r="I193" s="39"/>
      <c r="K193" s="39"/>
    </row>
    <row r="194" spans="4:11">
      <c r="D194" s="39"/>
      <c r="E194" s="39"/>
      <c r="F194" s="39"/>
      <c r="G194" s="39"/>
      <c r="H194" s="39"/>
      <c r="I194" s="39"/>
      <c r="K194" s="39"/>
    </row>
    <row r="195" spans="4:11">
      <c r="D195" s="39"/>
      <c r="E195" s="39"/>
      <c r="F195" s="39"/>
      <c r="G195" s="39"/>
      <c r="H195" s="39"/>
      <c r="I195" s="39"/>
      <c r="K195" s="39"/>
    </row>
    <row r="196" spans="4:11">
      <c r="D196" s="39"/>
      <c r="E196" s="39"/>
      <c r="F196" s="39"/>
      <c r="G196" s="39"/>
      <c r="H196" s="39"/>
      <c r="I196" s="39"/>
      <c r="K196" s="39"/>
    </row>
    <row r="197" spans="4:11">
      <c r="D197" s="39"/>
      <c r="E197" s="39"/>
      <c r="F197" s="39"/>
      <c r="G197" s="39"/>
      <c r="H197" s="39"/>
      <c r="I197" s="39"/>
      <c r="K197" s="39"/>
    </row>
    <row r="198" spans="4:11">
      <c r="D198" s="39"/>
      <c r="E198" s="39"/>
      <c r="F198" s="39"/>
      <c r="G198" s="39"/>
      <c r="H198" s="39"/>
      <c r="I198" s="39"/>
      <c r="K198" s="39"/>
    </row>
    <row r="199" spans="4:11">
      <c r="D199" s="39"/>
      <c r="E199" s="39"/>
      <c r="F199" s="39"/>
      <c r="G199" s="39"/>
      <c r="H199" s="39"/>
      <c r="I199" s="39"/>
      <c r="K199" s="39"/>
    </row>
    <row r="200" spans="4:11">
      <c r="D200" s="39"/>
      <c r="E200" s="39"/>
      <c r="F200" s="39"/>
      <c r="G200" s="39"/>
      <c r="H200" s="39"/>
      <c r="I200" s="39"/>
      <c r="K200" s="39"/>
    </row>
    <row r="201" spans="4:11">
      <c r="D201" s="39"/>
      <c r="E201" s="39"/>
      <c r="F201" s="39"/>
      <c r="G201" s="39"/>
      <c r="H201" s="39"/>
      <c r="I201" s="39"/>
      <c r="K201" s="39"/>
    </row>
    <row r="202" spans="4:11">
      <c r="D202" s="39"/>
      <c r="E202" s="39"/>
      <c r="F202" s="39"/>
      <c r="G202" s="39"/>
      <c r="H202" s="39"/>
      <c r="I202" s="39"/>
      <c r="K202" s="39"/>
    </row>
    <row r="203" spans="4:11">
      <c r="D203" s="39"/>
      <c r="E203" s="39"/>
      <c r="F203" s="39"/>
      <c r="G203" s="39"/>
      <c r="H203" s="39"/>
      <c r="I203" s="39"/>
      <c r="K203" s="39"/>
    </row>
    <row r="204" spans="4:11">
      <c r="D204" s="39"/>
      <c r="E204" s="39"/>
      <c r="F204" s="39"/>
      <c r="G204" s="39"/>
      <c r="H204" s="39"/>
      <c r="I204" s="39"/>
      <c r="K204" s="39"/>
    </row>
    <row r="205" spans="4:11">
      <c r="D205" s="39"/>
      <c r="E205" s="39"/>
      <c r="F205" s="39"/>
      <c r="G205" s="39"/>
      <c r="H205" s="39"/>
      <c r="I205" s="39"/>
      <c r="K205" s="39"/>
    </row>
    <row r="206" spans="4:11">
      <c r="D206" s="39"/>
      <c r="E206" s="39"/>
      <c r="F206" s="39"/>
      <c r="G206" s="39"/>
      <c r="H206" s="39"/>
      <c r="I206" s="39"/>
      <c r="K206" s="39"/>
    </row>
    <row r="207" spans="4:11">
      <c r="D207" s="39"/>
      <c r="E207" s="39"/>
      <c r="F207" s="39"/>
      <c r="G207" s="39"/>
      <c r="H207" s="39"/>
      <c r="I207" s="39"/>
      <c r="K207" s="39"/>
    </row>
    <row r="208" spans="4:11">
      <c r="D208" s="39"/>
      <c r="E208" s="39"/>
      <c r="F208" s="39"/>
      <c r="G208" s="39"/>
      <c r="H208" s="39"/>
      <c r="I208" s="39"/>
      <c r="K208" s="39"/>
    </row>
    <row r="209" spans="4:11">
      <c r="D209" s="39"/>
      <c r="E209" s="39"/>
      <c r="F209" s="39"/>
      <c r="G209" s="39"/>
      <c r="H209" s="39"/>
      <c r="I209" s="39"/>
      <c r="K209" s="39"/>
    </row>
    <row r="210" spans="4:11">
      <c r="D210" s="39"/>
      <c r="E210" s="39"/>
      <c r="F210" s="39"/>
      <c r="G210" s="39"/>
      <c r="H210" s="39"/>
      <c r="I210" s="39"/>
      <c r="K210" s="39"/>
    </row>
    <row r="211" spans="4:11">
      <c r="D211" s="39"/>
      <c r="E211" s="39"/>
      <c r="F211" s="39"/>
      <c r="G211" s="39"/>
      <c r="H211" s="39"/>
      <c r="I211" s="39"/>
      <c r="K211" s="39"/>
    </row>
    <row r="212" spans="4:11">
      <c r="D212" s="39"/>
      <c r="E212" s="39"/>
      <c r="F212" s="39"/>
      <c r="G212" s="39"/>
      <c r="H212" s="39"/>
      <c r="I212" s="39"/>
      <c r="K212" s="39"/>
    </row>
    <row r="213" spans="4:11">
      <c r="D213" s="39"/>
      <c r="E213" s="39"/>
      <c r="F213" s="39"/>
      <c r="G213" s="39"/>
      <c r="H213" s="39"/>
      <c r="I213" s="39"/>
      <c r="K213" s="39"/>
    </row>
    <row r="214" spans="4:11">
      <c r="D214" s="39"/>
      <c r="E214" s="39"/>
      <c r="F214" s="39"/>
      <c r="G214" s="39"/>
      <c r="H214" s="39"/>
      <c r="I214" s="39"/>
      <c r="K214" s="39"/>
    </row>
    <row r="215" spans="4:11">
      <c r="D215" s="39"/>
      <c r="E215" s="39"/>
      <c r="F215" s="39"/>
      <c r="G215" s="39"/>
      <c r="H215" s="39"/>
      <c r="I215" s="39"/>
      <c r="K215" s="39"/>
    </row>
    <row r="216" spans="4:11">
      <c r="D216" s="39"/>
      <c r="E216" s="39"/>
      <c r="F216" s="39"/>
      <c r="G216" s="39"/>
      <c r="H216" s="39"/>
      <c r="I216" s="39"/>
      <c r="K216" s="39"/>
    </row>
    <row r="217" spans="4:11">
      <c r="D217" s="39"/>
      <c r="E217" s="39"/>
      <c r="F217" s="39"/>
      <c r="G217" s="39"/>
      <c r="H217" s="39"/>
      <c r="I217" s="39"/>
      <c r="K217" s="39"/>
    </row>
    <row r="218" spans="4:11">
      <c r="D218" s="39"/>
      <c r="E218" s="39"/>
      <c r="F218" s="39"/>
      <c r="G218" s="39"/>
      <c r="H218" s="39"/>
      <c r="I218" s="39"/>
      <c r="K218" s="39"/>
    </row>
    <row r="219" spans="4:11">
      <c r="D219" s="39"/>
      <c r="E219" s="39"/>
      <c r="F219" s="39"/>
      <c r="G219" s="39"/>
      <c r="H219" s="39"/>
      <c r="I219" s="39"/>
      <c r="K219" s="39"/>
    </row>
    <row r="220" spans="4:11">
      <c r="D220" s="39"/>
      <c r="E220" s="39"/>
      <c r="F220" s="39"/>
      <c r="G220" s="39"/>
      <c r="H220" s="39"/>
      <c r="I220" s="39"/>
      <c r="K220" s="39"/>
    </row>
  </sheetData>
  <mergeCells count="1">
    <mergeCell ref="F3:I4"/>
  </mergeCells>
  <phoneticPr fontId="3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90" zoomScaleNormal="90" zoomScaleSheetLayoutView="90" workbookViewId="0">
      <selection activeCell="F25" sqref="F25"/>
    </sheetView>
  </sheetViews>
  <sheetFormatPr defaultRowHeight="15.6"/>
  <cols>
    <col min="1" max="1" width="40.109375" style="177" customWidth="1"/>
    <col min="2" max="2" width="8.44140625" style="177" customWidth="1"/>
    <col min="3" max="3" width="24.33203125" style="177" customWidth="1"/>
    <col min="4" max="4" width="20.6640625" style="178" customWidth="1"/>
    <col min="5" max="5" width="8.88671875" style="182"/>
    <col min="6" max="6" width="14.6640625" style="178" customWidth="1"/>
    <col min="7" max="7" width="12.6640625" style="178" customWidth="1"/>
    <col min="8" max="8" width="17" style="178" customWidth="1"/>
    <col min="9" max="9" width="16.109375" style="155" customWidth="1"/>
    <col min="10" max="16384" width="8.88671875" style="155"/>
  </cols>
  <sheetData>
    <row r="1" spans="1:9">
      <c r="A1" s="247" t="s">
        <v>378</v>
      </c>
      <c r="B1" s="247"/>
      <c r="C1" s="247"/>
      <c r="D1" s="247"/>
      <c r="E1" s="247"/>
      <c r="F1" s="247"/>
      <c r="G1" s="247"/>
      <c r="H1" s="247"/>
      <c r="I1" s="154" t="s">
        <v>89</v>
      </c>
    </row>
    <row r="2" spans="1:9">
      <c r="A2" s="156"/>
      <c r="B2" s="175"/>
      <c r="C2" s="188"/>
      <c r="D2" s="180"/>
      <c r="E2" s="157"/>
      <c r="F2" s="158"/>
      <c r="G2" s="158"/>
      <c r="H2" s="158"/>
      <c r="I2" s="179"/>
    </row>
    <row r="3" spans="1:9">
      <c r="A3" s="248" t="s">
        <v>4</v>
      </c>
      <c r="B3" s="186"/>
      <c r="C3" s="186" t="s">
        <v>90</v>
      </c>
      <c r="D3" s="193"/>
      <c r="E3" s="191"/>
      <c r="F3" s="160" t="s">
        <v>5</v>
      </c>
      <c r="G3" s="161"/>
      <c r="H3" s="161"/>
      <c r="I3" s="200"/>
    </row>
    <row r="4" spans="1:9">
      <c r="A4" s="249"/>
      <c r="B4" s="187" t="s">
        <v>16</v>
      </c>
      <c r="C4" s="187" t="s">
        <v>91</v>
      </c>
      <c r="D4" s="194" t="s">
        <v>34</v>
      </c>
      <c r="E4" s="159"/>
      <c r="F4" s="198" t="s">
        <v>6</v>
      </c>
      <c r="G4" s="202" t="s">
        <v>9</v>
      </c>
      <c r="H4" s="202"/>
      <c r="I4" s="201" t="s">
        <v>2</v>
      </c>
    </row>
    <row r="5" spans="1:9">
      <c r="A5" s="249"/>
      <c r="B5" s="187" t="s">
        <v>17</v>
      </c>
      <c r="C5" s="187" t="s">
        <v>39</v>
      </c>
      <c r="D5" s="194" t="s">
        <v>35</v>
      </c>
      <c r="E5" s="194"/>
      <c r="F5" s="197" t="s">
        <v>7</v>
      </c>
      <c r="G5" s="162" t="s">
        <v>10</v>
      </c>
      <c r="H5" s="162" t="s">
        <v>11</v>
      </c>
      <c r="I5" s="201" t="s">
        <v>3</v>
      </c>
    </row>
    <row r="6" spans="1:9">
      <c r="A6" s="249"/>
      <c r="B6" s="187" t="s">
        <v>18</v>
      </c>
      <c r="C6" s="189" t="s">
        <v>40</v>
      </c>
      <c r="D6" s="194" t="s">
        <v>3</v>
      </c>
      <c r="E6" s="194"/>
      <c r="F6" s="197" t="s">
        <v>8</v>
      </c>
      <c r="G6" s="162"/>
      <c r="H6" s="162"/>
      <c r="I6" s="201"/>
    </row>
    <row r="7" spans="1:9">
      <c r="A7" s="250"/>
      <c r="B7" s="185"/>
      <c r="C7" s="190"/>
      <c r="D7" s="195"/>
      <c r="E7" s="195"/>
      <c r="F7" s="199"/>
      <c r="G7" s="203"/>
      <c r="H7" s="203"/>
      <c r="I7" s="196"/>
    </row>
    <row r="8" spans="1:9">
      <c r="A8" s="164">
        <v>1</v>
      </c>
      <c r="B8" s="184">
        <v>2</v>
      </c>
      <c r="C8" s="164">
        <v>3</v>
      </c>
      <c r="D8" s="192" t="s">
        <v>0</v>
      </c>
      <c r="E8" s="192"/>
      <c r="F8" s="196" t="s">
        <v>12</v>
      </c>
      <c r="G8" s="196" t="s">
        <v>13</v>
      </c>
      <c r="H8" s="196" t="s">
        <v>14</v>
      </c>
      <c r="I8" s="196" t="s">
        <v>15</v>
      </c>
    </row>
    <row r="9" spans="1:9" ht="31.2">
      <c r="A9" s="165" t="s">
        <v>92</v>
      </c>
      <c r="B9" s="166" t="s">
        <v>93</v>
      </c>
      <c r="C9" s="166" t="s">
        <v>19</v>
      </c>
      <c r="D9" s="220">
        <f>D21</f>
        <v>306100</v>
      </c>
      <c r="E9" s="167"/>
      <c r="F9" s="167"/>
      <c r="G9" s="167"/>
      <c r="H9" s="167">
        <f>H21</f>
        <v>-5389047.7300000042</v>
      </c>
      <c r="I9" s="163"/>
    </row>
    <row r="10" spans="1:9">
      <c r="A10" s="165" t="s">
        <v>94</v>
      </c>
      <c r="B10" s="166"/>
      <c r="C10" s="166"/>
      <c r="D10" s="220"/>
      <c r="E10" s="167"/>
      <c r="F10" s="167"/>
      <c r="G10" s="167"/>
      <c r="H10" s="167"/>
      <c r="I10" s="163"/>
    </row>
    <row r="11" spans="1:9" ht="31.2">
      <c r="A11" s="165" t="s">
        <v>95</v>
      </c>
      <c r="B11" s="166" t="s">
        <v>96</v>
      </c>
      <c r="C11" s="163" t="s">
        <v>19</v>
      </c>
      <c r="D11" s="220"/>
      <c r="E11" s="167"/>
      <c r="F11" s="167"/>
      <c r="G11" s="167"/>
      <c r="H11" s="167"/>
      <c r="I11" s="163"/>
    </row>
    <row r="12" spans="1:9">
      <c r="A12" s="165" t="s">
        <v>97</v>
      </c>
      <c r="B12" s="166"/>
      <c r="C12" s="163"/>
      <c r="D12" s="220"/>
      <c r="E12" s="167"/>
      <c r="F12" s="167"/>
      <c r="G12" s="167"/>
      <c r="H12" s="167"/>
      <c r="I12" s="163"/>
    </row>
    <row r="13" spans="1:9">
      <c r="A13" s="165"/>
      <c r="B13" s="168"/>
      <c r="C13" s="163"/>
      <c r="D13" s="220"/>
      <c r="E13" s="167"/>
      <c r="F13" s="167"/>
      <c r="G13" s="167"/>
      <c r="H13" s="167"/>
      <c r="I13" s="163"/>
    </row>
    <row r="14" spans="1:9">
      <c r="A14" s="165"/>
      <c r="B14" s="168"/>
      <c r="C14" s="163"/>
      <c r="D14" s="220"/>
      <c r="E14" s="167"/>
      <c r="F14" s="167"/>
      <c r="G14" s="167"/>
      <c r="H14" s="167"/>
      <c r="I14" s="163"/>
    </row>
    <row r="15" spans="1:9">
      <c r="A15" s="165"/>
      <c r="B15" s="168"/>
      <c r="C15" s="163"/>
      <c r="D15" s="220"/>
      <c r="E15" s="167"/>
      <c r="F15" s="167"/>
      <c r="G15" s="167"/>
      <c r="H15" s="167"/>
      <c r="I15" s="163"/>
    </row>
    <row r="16" spans="1:9">
      <c r="A16" s="165"/>
      <c r="B16" s="168"/>
      <c r="C16" s="163"/>
      <c r="D16" s="220"/>
      <c r="E16" s="167"/>
      <c r="F16" s="167"/>
      <c r="G16" s="167"/>
      <c r="H16" s="167"/>
      <c r="I16" s="163"/>
    </row>
    <row r="17" spans="1:9" ht="31.2">
      <c r="A17" s="165" t="s">
        <v>98</v>
      </c>
      <c r="B17" s="166" t="s">
        <v>99</v>
      </c>
      <c r="C17" s="163" t="s">
        <v>19</v>
      </c>
      <c r="D17" s="220"/>
      <c r="E17" s="167"/>
      <c r="F17" s="167"/>
      <c r="G17" s="167"/>
      <c r="H17" s="167"/>
      <c r="I17" s="163"/>
    </row>
    <row r="18" spans="1:9">
      <c r="A18" s="165" t="s">
        <v>97</v>
      </c>
      <c r="B18" s="166"/>
      <c r="C18" s="163"/>
      <c r="D18" s="220"/>
      <c r="E18" s="167"/>
      <c r="F18" s="167"/>
      <c r="G18" s="167"/>
      <c r="H18" s="167"/>
      <c r="I18" s="163"/>
    </row>
    <row r="19" spans="1:9">
      <c r="A19" s="165"/>
      <c r="B19" s="166"/>
      <c r="C19" s="163"/>
      <c r="D19" s="220"/>
      <c r="E19" s="167"/>
      <c r="F19" s="167"/>
      <c r="G19" s="167"/>
      <c r="H19" s="167"/>
      <c r="I19" s="163"/>
    </row>
    <row r="20" spans="1:9">
      <c r="A20" s="165"/>
      <c r="B20" s="166"/>
      <c r="C20" s="163"/>
      <c r="D20" s="220"/>
      <c r="E20" s="167"/>
      <c r="F20" s="167"/>
      <c r="G20" s="167"/>
      <c r="H20" s="167"/>
      <c r="I20" s="163"/>
    </row>
    <row r="21" spans="1:9">
      <c r="A21" s="165" t="s">
        <v>100</v>
      </c>
      <c r="B21" s="166" t="s">
        <v>101</v>
      </c>
      <c r="C21" s="163"/>
      <c r="D21" s="220">
        <f>D22+D23</f>
        <v>306100</v>
      </c>
      <c r="E21" s="167"/>
      <c r="F21" s="167"/>
      <c r="G21" s="167"/>
      <c r="H21" s="167">
        <f>+H22+H23</f>
        <v>-5389047.7300000042</v>
      </c>
      <c r="I21" s="163"/>
    </row>
    <row r="22" spans="1:9">
      <c r="A22" s="165" t="s">
        <v>102</v>
      </c>
      <c r="B22" s="166" t="s">
        <v>103</v>
      </c>
      <c r="C22" s="163" t="s">
        <v>104</v>
      </c>
      <c r="D22" s="167">
        <f ca="1">-Доходы!D21</f>
        <v>-92981200</v>
      </c>
      <c r="E22" s="167"/>
      <c r="F22" s="167"/>
      <c r="G22" s="167"/>
      <c r="H22" s="167">
        <f ca="1">-Доходы!E21</f>
        <v>-87102900.850000009</v>
      </c>
      <c r="I22" s="163" t="s">
        <v>19</v>
      </c>
    </row>
    <row r="23" spans="1:9">
      <c r="A23" s="165" t="s">
        <v>105</v>
      </c>
      <c r="B23" s="166" t="s">
        <v>106</v>
      </c>
      <c r="C23" s="163" t="s">
        <v>107</v>
      </c>
      <c r="D23" s="167">
        <f ca="1">расходы!D10</f>
        <v>93287300</v>
      </c>
      <c r="E23" s="167"/>
      <c r="F23" s="167"/>
      <c r="G23" s="167"/>
      <c r="H23" s="167">
        <f ca="1">расходы!E10</f>
        <v>81713853.120000005</v>
      </c>
      <c r="I23" s="163" t="s">
        <v>19</v>
      </c>
    </row>
    <row r="24" spans="1:9" ht="31.2">
      <c r="A24" s="165" t="s">
        <v>108</v>
      </c>
      <c r="B24" s="166" t="s">
        <v>109</v>
      </c>
      <c r="C24" s="163" t="s">
        <v>19</v>
      </c>
      <c r="D24" s="163" t="s">
        <v>19</v>
      </c>
      <c r="E24" s="169"/>
      <c r="F24" s="163"/>
      <c r="G24" s="163"/>
      <c r="H24" s="163"/>
      <c r="I24" s="163" t="s">
        <v>19</v>
      </c>
    </row>
    <row r="25" spans="1:9" ht="46.8">
      <c r="A25" s="165" t="s">
        <v>110</v>
      </c>
      <c r="B25" s="166" t="s">
        <v>111</v>
      </c>
      <c r="C25" s="163" t="s">
        <v>19</v>
      </c>
      <c r="D25" s="163" t="s">
        <v>19</v>
      </c>
      <c r="E25" s="169"/>
      <c r="F25" s="163"/>
      <c r="G25" s="163" t="s">
        <v>19</v>
      </c>
      <c r="H25" s="163"/>
      <c r="I25" s="163" t="s">
        <v>19</v>
      </c>
    </row>
    <row r="26" spans="1:9">
      <c r="A26" s="165" t="s">
        <v>97</v>
      </c>
      <c r="B26" s="166"/>
      <c r="C26" s="163"/>
      <c r="D26" s="163"/>
      <c r="E26" s="169"/>
      <c r="F26" s="163"/>
      <c r="G26" s="163"/>
      <c r="H26" s="163"/>
      <c r="I26" s="163"/>
    </row>
    <row r="27" spans="1:9" ht="31.2">
      <c r="A27" s="165" t="s">
        <v>112</v>
      </c>
      <c r="B27" s="166" t="s">
        <v>113</v>
      </c>
      <c r="C27" s="163" t="s">
        <v>19</v>
      </c>
      <c r="D27" s="163" t="s">
        <v>19</v>
      </c>
      <c r="E27" s="169"/>
      <c r="F27" s="163" t="s">
        <v>19</v>
      </c>
      <c r="G27" s="163" t="s">
        <v>19</v>
      </c>
      <c r="H27" s="163"/>
      <c r="I27" s="163" t="s">
        <v>19</v>
      </c>
    </row>
    <row r="28" spans="1:9" ht="31.2">
      <c r="A28" s="165" t="s">
        <v>114</v>
      </c>
      <c r="B28" s="166" t="s">
        <v>115</v>
      </c>
      <c r="C28" s="163" t="s">
        <v>19</v>
      </c>
      <c r="D28" s="163" t="s">
        <v>19</v>
      </c>
      <c r="E28" s="169"/>
      <c r="F28" s="163"/>
      <c r="G28" s="163" t="s">
        <v>19</v>
      </c>
      <c r="H28" s="163"/>
      <c r="I28" s="163" t="s">
        <v>19</v>
      </c>
    </row>
    <row r="29" spans="1:9">
      <c r="A29" s="170"/>
      <c r="B29" s="171"/>
      <c r="C29" s="172"/>
      <c r="D29" s="172"/>
      <c r="E29" s="173"/>
      <c r="F29" s="172"/>
      <c r="G29" s="172"/>
      <c r="H29" s="172"/>
      <c r="I29" s="172"/>
    </row>
    <row r="30" spans="1:9">
      <c r="A30" s="174"/>
      <c r="B30" s="174"/>
      <c r="C30" s="172"/>
      <c r="D30" s="172"/>
      <c r="E30" s="173"/>
      <c r="F30" s="172"/>
      <c r="G30" s="172"/>
      <c r="H30" s="172"/>
      <c r="I30" s="172"/>
    </row>
    <row r="31" spans="1:9">
      <c r="A31" s="170" t="s">
        <v>367</v>
      </c>
      <c r="B31" s="170"/>
      <c r="C31" s="172" t="s">
        <v>368</v>
      </c>
      <c r="D31" s="175"/>
      <c r="E31" s="176"/>
      <c r="F31" s="172"/>
      <c r="G31" s="172"/>
      <c r="H31" s="172"/>
      <c r="I31" s="172"/>
    </row>
    <row r="32" spans="1:9">
      <c r="A32" s="177" t="s">
        <v>116</v>
      </c>
      <c r="C32" s="178"/>
      <c r="D32" s="179"/>
      <c r="E32" s="180" t="s">
        <v>117</v>
      </c>
      <c r="F32" s="179"/>
      <c r="G32" s="179" t="s">
        <v>118</v>
      </c>
      <c r="H32" s="179" t="s">
        <v>119</v>
      </c>
      <c r="I32" s="179"/>
    </row>
    <row r="33" spans="1:9">
      <c r="D33" s="179"/>
      <c r="E33" s="180"/>
      <c r="F33" s="181" t="s">
        <v>120</v>
      </c>
      <c r="H33" s="179"/>
      <c r="I33" s="179"/>
    </row>
    <row r="34" spans="1:9">
      <c r="A34" s="177" t="s">
        <v>121</v>
      </c>
      <c r="C34" s="178" t="s">
        <v>122</v>
      </c>
      <c r="D34" s="179"/>
      <c r="E34" s="180"/>
      <c r="F34" s="179"/>
      <c r="G34" s="179"/>
      <c r="H34" s="179"/>
      <c r="I34" s="179"/>
    </row>
    <row r="35" spans="1:9">
      <c r="C35" s="181"/>
      <c r="D35" s="179"/>
      <c r="E35" s="180"/>
      <c r="F35" s="179"/>
      <c r="G35" s="179"/>
      <c r="H35" s="179"/>
      <c r="I35" s="179"/>
    </row>
    <row r="36" spans="1:9">
      <c r="D36" s="179"/>
      <c r="E36" s="180"/>
      <c r="F36" s="179"/>
      <c r="G36" s="179"/>
      <c r="H36" s="179"/>
      <c r="I36" s="179"/>
    </row>
    <row r="37" spans="1:9">
      <c r="D37" s="179"/>
      <c r="E37" s="180"/>
      <c r="F37" s="179"/>
      <c r="G37" s="179"/>
      <c r="H37" s="179"/>
      <c r="I37" s="179"/>
    </row>
    <row r="38" spans="1:9">
      <c r="D38" s="182"/>
    </row>
    <row r="39" spans="1:9">
      <c r="D39" s="182"/>
    </row>
    <row r="40" spans="1:9">
      <c r="D40" s="183"/>
    </row>
  </sheetData>
  <mergeCells count="2">
    <mergeCell ref="A1:H1"/>
    <mergeCell ref="A3:A7"/>
  </mergeCells>
  <phoneticPr fontId="3" type="noConversion"/>
  <printOptions gridLinesSet="0"/>
  <pageMargins left="0.39370078740157483" right="0.39370078740157483" top="0.78740157480314965" bottom="0.39370078740157483" header="0" footer="0"/>
  <pageSetup paperSize="9" scale="81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расходы!Заголовки_для_печати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Главный бухгалтер</cp:lastModifiedBy>
  <cp:lastPrinted>2015-09-01T11:25:38Z</cp:lastPrinted>
  <dcterms:created xsi:type="dcterms:W3CDTF">1999-06-18T11:49:53Z</dcterms:created>
  <dcterms:modified xsi:type="dcterms:W3CDTF">2015-09-04T08:38:37Z</dcterms:modified>
</cp:coreProperties>
</file>