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fileSharing readOnlyRecommended="1"/>
  <workbookPr defaultThemeVersion="124226"/>
  <bookViews>
    <workbookView xWindow="0" yWindow="-15" windowWidth="11805" windowHeight="6525" tabRatio="601" activeTab="2"/>
  </bookViews>
  <sheets>
    <sheet name="Доходы (2)" sheetId="6" r:id="rId1"/>
    <sheet name="расходы" sheetId="4" r:id="rId2"/>
    <sheet name="источники" sheetId="3" r:id="rId3"/>
  </sheets>
  <definedNames>
    <definedName name="_xlnm.Print_Titles" localSheetId="1">расходы!$3:$8</definedName>
    <definedName name="_xlnm.Print_Area" localSheetId="0">'Доходы (2)'!$A$1:$I$110</definedName>
    <definedName name="_xlnm.Print_Area" localSheetId="2">источники!$A$1:$I$35</definedName>
    <definedName name="_xlnm.Print_Area" localSheetId="1">расходы!$A$1:$K$90</definedName>
  </definedNames>
  <calcPr calcId="125725"/>
</workbook>
</file>

<file path=xl/calcChain.xml><?xml version="1.0" encoding="utf-8"?>
<calcChain xmlns="http://schemas.openxmlformats.org/spreadsheetml/2006/main">
  <c r="D111" i="6"/>
  <c r="I110"/>
  <c r="H110"/>
  <c r="I109"/>
  <c r="H109"/>
  <c r="I108"/>
  <c r="H108"/>
  <c r="E107"/>
  <c r="H107" s="1"/>
  <c r="I107" s="1"/>
  <c r="H106"/>
  <c r="I106" s="1"/>
  <c r="H105"/>
  <c r="I105" s="1"/>
  <c r="H104"/>
  <c r="I104" s="1"/>
  <c r="H103"/>
  <c r="E103"/>
  <c r="D103"/>
  <c r="I103" s="1"/>
  <c r="H102"/>
  <c r="I102" s="1"/>
  <c r="H101"/>
  <c r="I101" s="1"/>
  <c r="H100"/>
  <c r="E100"/>
  <c r="D100"/>
  <c r="I100" s="1"/>
  <c r="H99"/>
  <c r="E99"/>
  <c r="D99"/>
  <c r="I99" s="1"/>
  <c r="H98"/>
  <c r="I98" s="1"/>
  <c r="H97"/>
  <c r="E97"/>
  <c r="D97"/>
  <c r="I97" s="1"/>
  <c r="H96"/>
  <c r="E96"/>
  <c r="D96"/>
  <c r="I96" s="1"/>
  <c r="H95"/>
  <c r="E95"/>
  <c r="D95"/>
  <c r="I95" s="1"/>
  <c r="H94"/>
  <c r="E94"/>
  <c r="D94"/>
  <c r="I94" s="1"/>
  <c r="H93"/>
  <c r="I93" s="1"/>
  <c r="H92"/>
  <c r="I92" s="1"/>
  <c r="E92"/>
  <c r="E91"/>
  <c r="H91" s="1"/>
  <c r="I91" s="1"/>
  <c r="H90"/>
  <c r="I90" s="1"/>
  <c r="H89"/>
  <c r="D89"/>
  <c r="I89" s="1"/>
  <c r="I88"/>
  <c r="H88"/>
  <c r="E87"/>
  <c r="H87" s="1"/>
  <c r="I87" s="1"/>
  <c r="D87"/>
  <c r="I86"/>
  <c r="H86"/>
  <c r="E85"/>
  <c r="H85" s="1"/>
  <c r="I85" s="1"/>
  <c r="D83"/>
  <c r="I82"/>
  <c r="H82"/>
  <c r="E81"/>
  <c r="H81" s="1"/>
  <c r="I81" s="1"/>
  <c r="D81"/>
  <c r="E80"/>
  <c r="H80" s="1"/>
  <c r="I80" s="1"/>
  <c r="D80"/>
  <c r="E79"/>
  <c r="H79" s="1"/>
  <c r="I79" s="1"/>
  <c r="D79"/>
  <c r="I78"/>
  <c r="H78"/>
  <c r="E77"/>
  <c r="H77" s="1"/>
  <c r="I77" s="1"/>
  <c r="D77"/>
  <c r="E76"/>
  <c r="H76" s="1"/>
  <c r="I76" s="1"/>
  <c r="D76"/>
  <c r="I75"/>
  <c r="H75"/>
  <c r="E74"/>
  <c r="H74" s="1"/>
  <c r="I74" s="1"/>
  <c r="D74"/>
  <c r="E73"/>
  <c r="H73" s="1"/>
  <c r="I73" s="1"/>
  <c r="D73"/>
  <c r="E72"/>
  <c r="H72" s="1"/>
  <c r="I72" s="1"/>
  <c r="D72"/>
  <c r="I71"/>
  <c r="H71"/>
  <c r="E70"/>
  <c r="H70" s="1"/>
  <c r="I70" s="1"/>
  <c r="D70"/>
  <c r="E69"/>
  <c r="H69" s="1"/>
  <c r="I69" s="1"/>
  <c r="D69"/>
  <c r="E68"/>
  <c r="H68" s="1"/>
  <c r="I68" s="1"/>
  <c r="D68"/>
  <c r="I67"/>
  <c r="H67"/>
  <c r="E66"/>
  <c r="H66" s="1"/>
  <c r="I66" s="1"/>
  <c r="D65"/>
  <c r="D64"/>
  <c r="H63"/>
  <c r="I63" s="1"/>
  <c r="H62"/>
  <c r="I62" s="1"/>
  <c r="H61"/>
  <c r="I61" s="1"/>
  <c r="H60"/>
  <c r="I60" s="1"/>
  <c r="E60"/>
  <c r="E59"/>
  <c r="H59" s="1"/>
  <c r="I59" s="1"/>
  <c r="D59"/>
  <c r="I58"/>
  <c r="H58"/>
  <c r="I57"/>
  <c r="H57"/>
  <c r="I56"/>
  <c r="H56"/>
  <c r="E55"/>
  <c r="H55" s="1"/>
  <c r="I55" s="1"/>
  <c r="D54"/>
  <c r="D53"/>
  <c r="H52"/>
  <c r="I52" s="1"/>
  <c r="H51"/>
  <c r="I51" s="1"/>
  <c r="H50"/>
  <c r="I50" s="1"/>
  <c r="H49"/>
  <c r="I49" s="1"/>
  <c r="E49"/>
  <c r="E48"/>
  <c r="H48" s="1"/>
  <c r="I48" s="1"/>
  <c r="D48"/>
  <c r="I46"/>
  <c r="H46"/>
  <c r="E45"/>
  <c r="H45" s="1"/>
  <c r="I45" s="1"/>
  <c r="D45"/>
  <c r="I44"/>
  <c r="H44"/>
  <c r="I43"/>
  <c r="H43"/>
  <c r="I42"/>
  <c r="H42"/>
  <c r="E41"/>
  <c r="H41" s="1"/>
  <c r="I41" s="1"/>
  <c r="D40"/>
  <c r="D39"/>
  <c r="H38"/>
  <c r="I38" s="1"/>
  <c r="H37"/>
  <c r="I37" s="1"/>
  <c r="H36"/>
  <c r="I36" s="1"/>
  <c r="H35"/>
  <c r="I35" s="1"/>
  <c r="E35"/>
  <c r="I34"/>
  <c r="H34"/>
  <c r="I33"/>
  <c r="H33"/>
  <c r="I32"/>
  <c r="H32"/>
  <c r="E31"/>
  <c r="H31" s="1"/>
  <c r="I31" s="1"/>
  <c r="H30"/>
  <c r="I30" s="1"/>
  <c r="H29"/>
  <c r="I29" s="1"/>
  <c r="H28"/>
  <c r="I28" s="1"/>
  <c r="H27"/>
  <c r="I27" s="1"/>
  <c r="H26"/>
  <c r="I26" s="1"/>
  <c r="H25"/>
  <c r="I25" s="1"/>
  <c r="E25"/>
  <c r="E24"/>
  <c r="H24" s="1"/>
  <c r="I24" s="1"/>
  <c r="D24"/>
  <c r="E23"/>
  <c r="H23" s="1"/>
  <c r="I23" s="1"/>
  <c r="D23"/>
  <c r="J53" i="4"/>
  <c r="D72"/>
  <c r="D74"/>
  <c r="D25"/>
  <c r="D26"/>
  <c r="D70"/>
  <c r="D69"/>
  <c r="D66"/>
  <c r="D48"/>
  <c r="I52"/>
  <c r="F52"/>
  <c r="E52"/>
  <c r="E51"/>
  <c r="E24"/>
  <c r="I14"/>
  <c r="F14"/>
  <c r="E14"/>
  <c r="I69"/>
  <c r="F69"/>
  <c r="I70"/>
  <c r="F70"/>
  <c r="I24"/>
  <c r="F24"/>
  <c r="E70"/>
  <c r="E79" s="1"/>
  <c r="E69"/>
  <c r="I38"/>
  <c r="F38"/>
  <c r="I27"/>
  <c r="F27"/>
  <c r="I41"/>
  <c r="F41"/>
  <c r="I29"/>
  <c r="F29"/>
  <c r="I28"/>
  <c r="F28"/>
  <c r="E28"/>
  <c r="E29"/>
  <c r="E38"/>
  <c r="E27"/>
  <c r="E41"/>
  <c r="I58"/>
  <c r="E58"/>
  <c r="I85"/>
  <c r="F85"/>
  <c r="I63"/>
  <c r="E63"/>
  <c r="E45"/>
  <c r="F45"/>
  <c r="F46" s="1"/>
  <c r="I44"/>
  <c r="E25"/>
  <c r="F25"/>
  <c r="I18"/>
  <c r="I34" s="1"/>
  <c r="E18"/>
  <c r="E85"/>
  <c r="F44"/>
  <c r="F63"/>
  <c r="F65" s="1"/>
  <c r="F58"/>
  <c r="I45"/>
  <c r="F18"/>
  <c r="I25"/>
  <c r="I46"/>
  <c r="E34"/>
  <c r="E46"/>
  <c r="E42"/>
  <c r="F54"/>
  <c r="I57"/>
  <c r="F57"/>
  <c r="E57"/>
  <c r="D50"/>
  <c r="J52"/>
  <c r="I74"/>
  <c r="F74"/>
  <c r="E74"/>
  <c r="I30"/>
  <c r="F30"/>
  <c r="E30"/>
  <c r="I83"/>
  <c r="I84" s="1"/>
  <c r="I73"/>
  <c r="I79" s="1"/>
  <c r="I76"/>
  <c r="I78"/>
  <c r="I64"/>
  <c r="I65" s="1"/>
  <c r="I50"/>
  <c r="I54" s="1"/>
  <c r="I36"/>
  <c r="I42" s="1"/>
  <c r="I37"/>
  <c r="I22"/>
  <c r="I19"/>
  <c r="I16"/>
  <c r="I15"/>
  <c r="F83"/>
  <c r="F84"/>
  <c r="F73"/>
  <c r="F79" s="1"/>
  <c r="F76"/>
  <c r="F78"/>
  <c r="F64"/>
  <c r="F50"/>
  <c r="F36"/>
  <c r="F42" s="1"/>
  <c r="F37"/>
  <c r="F22"/>
  <c r="F34" s="1"/>
  <c r="F10" s="1"/>
  <c r="F93" s="1"/>
  <c r="F19"/>
  <c r="F16"/>
  <c r="F15" s="1"/>
  <c r="E73"/>
  <c r="E37"/>
  <c r="E64"/>
  <c r="E65" s="1"/>
  <c r="E36"/>
  <c r="E76"/>
  <c r="E22"/>
  <c r="E83"/>
  <c r="D71"/>
  <c r="D79" s="1"/>
  <c r="D63"/>
  <c r="D62"/>
  <c r="J62" s="1"/>
  <c r="J65" s="1"/>
  <c r="D61"/>
  <c r="D65" s="1"/>
  <c r="J60"/>
  <c r="D52"/>
  <c r="D51"/>
  <c r="J51" s="1"/>
  <c r="J54" s="1"/>
  <c r="D27"/>
  <c r="D24"/>
  <c r="D34" s="1"/>
  <c r="E78"/>
  <c r="E84"/>
  <c r="D42"/>
  <c r="D54"/>
  <c r="D57"/>
  <c r="J70"/>
  <c r="L68" s="1"/>
  <c r="J68"/>
  <c r="J61"/>
  <c r="J77"/>
  <c r="L75"/>
  <c r="J75"/>
  <c r="D46"/>
  <c r="J46" s="1"/>
  <c r="D84"/>
  <c r="D86"/>
  <c r="D87" s="1"/>
  <c r="L86" s="1"/>
  <c r="K50"/>
  <c r="K54" s="1"/>
  <c r="J47"/>
  <c r="J49"/>
  <c r="H50"/>
  <c r="H54" s="1"/>
  <c r="G50"/>
  <c r="G54" s="1"/>
  <c r="E50"/>
  <c r="E54" s="1"/>
  <c r="E10" s="1"/>
  <c r="J21"/>
  <c r="L21"/>
  <c r="J17"/>
  <c r="L17"/>
  <c r="J14"/>
  <c r="L14"/>
  <c r="J25"/>
  <c r="J63"/>
  <c r="J13"/>
  <c r="L13"/>
  <c r="J12"/>
  <c r="J18"/>
  <c r="L18" s="1"/>
  <c r="J24"/>
  <c r="J26"/>
  <c r="L26" s="1"/>
  <c r="J27"/>
  <c r="J29"/>
  <c r="J30"/>
  <c r="L30" s="1"/>
  <c r="J31"/>
  <c r="L31" s="1"/>
  <c r="J32"/>
  <c r="J33"/>
  <c r="L32"/>
  <c r="J35"/>
  <c r="J36"/>
  <c r="J38"/>
  <c r="L37"/>
  <c r="J39"/>
  <c r="L38"/>
  <c r="J40"/>
  <c r="L39"/>
  <c r="J41"/>
  <c r="L40"/>
  <c r="J58"/>
  <c r="J64"/>
  <c r="J67"/>
  <c r="L66"/>
  <c r="J69"/>
  <c r="L67"/>
  <c r="J72"/>
  <c r="L71"/>
  <c r="J73"/>
  <c r="L72"/>
  <c r="J76"/>
  <c r="L74"/>
  <c r="J78"/>
  <c r="L76"/>
  <c r="J80"/>
  <c r="J81"/>
  <c r="J83"/>
  <c r="J85"/>
  <c r="L84" s="1"/>
  <c r="D16"/>
  <c r="D15" s="1"/>
  <c r="D20"/>
  <c r="D19" s="1"/>
  <c r="L80"/>
  <c r="E19"/>
  <c r="J20"/>
  <c r="G34"/>
  <c r="H34"/>
  <c r="K34"/>
  <c r="E16"/>
  <c r="E15"/>
  <c r="L41"/>
  <c r="G42"/>
  <c r="G65"/>
  <c r="G79"/>
  <c r="G81" s="1"/>
  <c r="G84"/>
  <c r="G87"/>
  <c r="H42"/>
  <c r="H10" s="1"/>
  <c r="H65"/>
  <c r="H79"/>
  <c r="H84"/>
  <c r="H87"/>
  <c r="H81"/>
  <c r="J23"/>
  <c r="L23"/>
  <c r="K84"/>
  <c r="L11"/>
  <c r="L42"/>
  <c r="J44"/>
  <c r="L43" s="1"/>
  <c r="J45"/>
  <c r="L44" s="1"/>
  <c r="L79"/>
  <c r="L87"/>
  <c r="J92"/>
  <c r="I92"/>
  <c r="K93"/>
  <c r="J16"/>
  <c r="L16"/>
  <c r="L29"/>
  <c r="L25"/>
  <c r="L27"/>
  <c r="J74"/>
  <c r="L73" s="1"/>
  <c r="J84"/>
  <c r="L82"/>
  <c r="J28"/>
  <c r="L28" s="1"/>
  <c r="G10"/>
  <c r="L12"/>
  <c r="J66"/>
  <c r="J59"/>
  <c r="J37"/>
  <c r="J42" s="1"/>
  <c r="J48"/>
  <c r="L47"/>
  <c r="J86"/>
  <c r="J87"/>
  <c r="L85"/>
  <c r="L58"/>
  <c r="L65"/>
  <c r="J22"/>
  <c r="J34" s="1"/>
  <c r="J50"/>
  <c r="L49" s="1"/>
  <c r="L22"/>
  <c r="E40" i="6" l="1"/>
  <c r="D47"/>
  <c r="E54"/>
  <c r="E65"/>
  <c r="E84"/>
  <c r="L15" i="4"/>
  <c r="J15"/>
  <c r="J19"/>
  <c r="L19" s="1"/>
  <c r="L64"/>
  <c r="H23" i="3"/>
  <c r="H21" s="1"/>
  <c r="H9" s="1"/>
  <c r="E93" i="4"/>
  <c r="D10"/>
  <c r="I10"/>
  <c r="I93" s="1"/>
  <c r="L20"/>
  <c r="J71"/>
  <c r="L70" s="1"/>
  <c r="L24"/>
  <c r="L69"/>
  <c r="H65" i="6" l="1"/>
  <c r="I65" s="1"/>
  <c r="E64"/>
  <c r="H64" s="1"/>
  <c r="I64" s="1"/>
  <c r="D22"/>
  <c r="H84"/>
  <c r="I84" s="1"/>
  <c r="E83"/>
  <c r="H83" s="1"/>
  <c r="I83" s="1"/>
  <c r="H54"/>
  <c r="I54" s="1"/>
  <c r="E53"/>
  <c r="H40"/>
  <c r="I40" s="1"/>
  <c r="E39"/>
  <c r="J10" i="4"/>
  <c r="J93" s="1"/>
  <c r="D93"/>
  <c r="J79"/>
  <c r="H39" i="6" l="1"/>
  <c r="I39" s="1"/>
  <c r="H53"/>
  <c r="I53" s="1"/>
  <c r="E47"/>
  <c r="H47" s="1"/>
  <c r="I47" s="1"/>
  <c r="D21"/>
  <c r="L78" i="4"/>
  <c r="L77"/>
  <c r="E22" i="6" l="1"/>
  <c r="E21" l="1"/>
  <c r="H21" s="1"/>
  <c r="I21" s="1"/>
  <c r="H22"/>
  <c r="I22" s="1"/>
</calcChain>
</file>

<file path=xl/sharedStrings.xml><?xml version="1.0" encoding="utf-8"?>
<sst xmlns="http://schemas.openxmlformats.org/spreadsheetml/2006/main" count="688" uniqueCount="342">
  <si>
    <t>4</t>
  </si>
  <si>
    <t>5</t>
  </si>
  <si>
    <t>Неисполненные</t>
  </si>
  <si>
    <t>назначения</t>
  </si>
  <si>
    <t xml:space="preserve"> Наименование показателя</t>
  </si>
  <si>
    <t xml:space="preserve">         Исполнено</t>
  </si>
  <si>
    <t>через</t>
  </si>
  <si>
    <t>банковские</t>
  </si>
  <si>
    <t>счета</t>
  </si>
  <si>
    <t>некассовые</t>
  </si>
  <si>
    <t>операции</t>
  </si>
  <si>
    <t>итого</t>
  </si>
  <si>
    <t>6</t>
  </si>
  <si>
    <t>7</t>
  </si>
  <si>
    <t>8</t>
  </si>
  <si>
    <t>9</t>
  </si>
  <si>
    <t>Код</t>
  </si>
  <si>
    <t>стро-</t>
  </si>
  <si>
    <t>ки</t>
  </si>
  <si>
    <t>х</t>
  </si>
  <si>
    <t xml:space="preserve">                          2. Расходы бюджета</t>
  </si>
  <si>
    <t xml:space="preserve">             Неисполненные </t>
  </si>
  <si>
    <t xml:space="preserve">Лимиты </t>
  </si>
  <si>
    <t>бюджетных</t>
  </si>
  <si>
    <t>по</t>
  </si>
  <si>
    <t>обязательств</t>
  </si>
  <si>
    <t>ассигно-</t>
  </si>
  <si>
    <t>лимитам</t>
  </si>
  <si>
    <t>ваниям</t>
  </si>
  <si>
    <t>10</t>
  </si>
  <si>
    <t>11</t>
  </si>
  <si>
    <t>Расходы бюджета - всего</t>
  </si>
  <si>
    <t>200</t>
  </si>
  <si>
    <t xml:space="preserve">        Форма 0503127  с.2</t>
  </si>
  <si>
    <t xml:space="preserve">Утвержденные </t>
  </si>
  <si>
    <t xml:space="preserve">бюджетные </t>
  </si>
  <si>
    <t xml:space="preserve">Код </t>
  </si>
  <si>
    <t>расхода</t>
  </si>
  <si>
    <t>Результат исполнения бюджета                 (дефицит / профицит)</t>
  </si>
  <si>
    <t xml:space="preserve">по бюджетной </t>
  </si>
  <si>
    <t>классификации</t>
  </si>
  <si>
    <t>по бюджетной</t>
  </si>
  <si>
    <t>кации</t>
  </si>
  <si>
    <t xml:space="preserve">через </t>
  </si>
  <si>
    <t>финансовые</t>
  </si>
  <si>
    <t>органы</t>
  </si>
  <si>
    <t>классифи-</t>
  </si>
  <si>
    <t>211</t>
  </si>
  <si>
    <t>прочие выплаты</t>
  </si>
  <si>
    <t>212</t>
  </si>
  <si>
    <t>213</t>
  </si>
  <si>
    <t>в том числе:  муницип.служ.</t>
  </si>
  <si>
    <t>прочих</t>
  </si>
  <si>
    <t>начисления на опл.труда</t>
  </si>
  <si>
    <t>в т.ч. муницип.служ.</t>
  </si>
  <si>
    <t>услуги связи</t>
  </si>
  <si>
    <t>услуги по содерж.имущества</t>
  </si>
  <si>
    <t>увеличен.ст-ти мат.запасов</t>
  </si>
  <si>
    <t>ИТОГО</t>
  </si>
  <si>
    <t>0104</t>
  </si>
  <si>
    <t>зарплата</t>
  </si>
  <si>
    <t>начисл.на опл.труда</t>
  </si>
  <si>
    <t>ИТОГО ВУС</t>
  </si>
  <si>
    <t>0203</t>
  </si>
  <si>
    <t>0309</t>
  </si>
  <si>
    <t>0503</t>
  </si>
  <si>
    <t>0</t>
  </si>
  <si>
    <t>0113</t>
  </si>
  <si>
    <t>ф.15  ВУС</t>
  </si>
  <si>
    <t xml:space="preserve"> ф.00 Расходы на выплаты персоналу муниципального органа</t>
  </si>
  <si>
    <t xml:space="preserve">заработная плата </t>
  </si>
  <si>
    <t>прочие работы и услуги</t>
  </si>
  <si>
    <t>коммунальные услуги</t>
  </si>
  <si>
    <t xml:space="preserve">ИТОГО </t>
  </si>
  <si>
    <t>0502</t>
  </si>
  <si>
    <t>0801</t>
  </si>
  <si>
    <t>Форма 0503127  с.3</t>
  </si>
  <si>
    <t>Код источника</t>
  </si>
  <si>
    <t>финансирования</t>
  </si>
  <si>
    <t>Источники финансирования дефицита бюджета - всего</t>
  </si>
  <si>
    <t>500</t>
  </si>
  <si>
    <t xml:space="preserve">      в том числе:</t>
  </si>
  <si>
    <t>источники внутреннего финансирования бюджета</t>
  </si>
  <si>
    <t>520</t>
  </si>
  <si>
    <t xml:space="preserve">       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</si>
  <si>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</si>
  <si>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</si>
  <si>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</si>
  <si>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</si>
  <si>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увеличение остатков средств</t>
  </si>
  <si>
    <t>710</t>
  </si>
  <si>
    <t>01 05 02 01 10 0000 510</t>
  </si>
  <si>
    <t>уменьшение остатков средств</t>
  </si>
  <si>
    <t>720</t>
  </si>
  <si>
    <t>01 05 02 01 10 0000 610</t>
  </si>
  <si>
    <t>Изменение остатков по расчетам                       (стр.810 + 820)</t>
  </si>
  <si>
    <t>800</t>
  </si>
  <si>
    <t>изменение остатков по расчетам с органами, организующими исполнение бюджета       (стр.811 + 812)</t>
  </si>
  <si>
    <t>810</t>
  </si>
  <si>
    <t>увеличение счетов расчетов (дебетовый остаток счета 121002000)</t>
  </si>
  <si>
    <t>811</t>
  </si>
  <si>
    <t>уменьшение счетов расчетов (кредитовый остаток счета 130405000)</t>
  </si>
  <si>
    <t>812</t>
  </si>
  <si>
    <t xml:space="preserve">                                  (подпись)                                      (расшифровка подписи)</t>
  </si>
  <si>
    <t xml:space="preserve">Зав.сектором экономики и финансов </t>
  </si>
  <si>
    <t>___________</t>
  </si>
  <si>
    <t>О.М.Лобова</t>
  </si>
  <si>
    <t xml:space="preserve">                             (подпись)                     (расшифровка подписи)</t>
  </si>
  <si>
    <t>Главный бухгалтер _______________</t>
  </si>
  <si>
    <t>увеличен.ст-ти осн ср-в</t>
  </si>
  <si>
    <t xml:space="preserve"> ф.00 Мероприятия по замене ламп накаливания</t>
  </si>
  <si>
    <t>Закупка товаров, работ, услуг ф.00</t>
  </si>
  <si>
    <t>прочие расходы</t>
  </si>
  <si>
    <t>ф.08 Определение перечня должн.лиц, уполномоч. составлять протоколы об админ. правонарушениях(мат.запасы)</t>
  </si>
  <si>
    <t xml:space="preserve"> ф. 00  ГО ЧС Пожарная безопасность</t>
  </si>
  <si>
    <t xml:space="preserve">ф.00 Мероприятия по антитеррористической защищенн. </t>
  </si>
  <si>
    <t>ф. 00 Комплексн. меры противодейств. наркот.</t>
  </si>
  <si>
    <t xml:space="preserve"> ф. 36 Уличное освещение</t>
  </si>
  <si>
    <t>ф.00 Охрана природных территорий</t>
  </si>
  <si>
    <t>Субсидии на обеспечение деятельности культуры</t>
  </si>
  <si>
    <t>ф.00 Мероприятия в сфере культуры</t>
  </si>
  <si>
    <t>Выплата пенсии за выслугу лет лицам, замещающим муниципальные должности и должности муниципальной службы в сельском поселении</t>
  </si>
  <si>
    <t>Физкультура и массово-спортивные мероприятия</t>
  </si>
  <si>
    <t>ОТЧЕТ  ОБ  ИСПОЛНЕНИИ БЮДЖЕТА</t>
  </si>
  <si>
    <t xml:space="preserve">ГЛАВНОГО РАСПОРЯДИТЕЛЯ, РАСПОРЯДИТЕЛЯ, ПОЛУЧАТЕЛЯ БЮДЖЕТНЫХ СРЕДСТВ, </t>
  </si>
  <si>
    <t xml:space="preserve"> ГЛАВНОГО АДМИНИСТРАТОРА, АДМИНИСТРАТОРА ИСТОЧНИКОВ ФИНАНСИРОВАНИЯ ДЕФИЦИТА БЮДЖЕТА, </t>
  </si>
  <si>
    <t xml:space="preserve">                                                              ГЛАВНОГО АДМИНИСТРАТОРА, АДМИНИСТРАТОРА ДОХОДОВ БЮДЖЕТА                                    </t>
  </si>
  <si>
    <t>КОДЫ</t>
  </si>
  <si>
    <t xml:space="preserve">  Форма по ОКУД</t>
  </si>
  <si>
    <t>0503127</t>
  </si>
  <si>
    <t xml:space="preserve">                                                                      </t>
  </si>
  <si>
    <t xml:space="preserve">                   Дата</t>
  </si>
  <si>
    <t xml:space="preserve">Главный распорядитель, распорядитель, получатель бюджетных средств, </t>
  </si>
  <si>
    <t xml:space="preserve">главный администратор, администратор доходов бюджета, </t>
  </si>
  <si>
    <t xml:space="preserve">главный администратор, администратор источников </t>
  </si>
  <si>
    <t xml:space="preserve">             по ОКПО</t>
  </si>
  <si>
    <t xml:space="preserve">финансирования дефицита бюджета </t>
  </si>
  <si>
    <t xml:space="preserve">Администрация Кагальницкого сельского поселения </t>
  </si>
  <si>
    <t xml:space="preserve">        Глава по БК</t>
  </si>
  <si>
    <t>Наименование бюджета  Бюджет Кагальницкого сельского поселения</t>
  </si>
  <si>
    <t xml:space="preserve">           по ОКАТО</t>
  </si>
  <si>
    <t>Периодичность:     месячная</t>
  </si>
  <si>
    <t xml:space="preserve">Единица измерения:  руб </t>
  </si>
  <si>
    <t xml:space="preserve">             по ОКЕИ</t>
  </si>
  <si>
    <t>383</t>
  </si>
  <si>
    <t xml:space="preserve">                                 1. Доходы бюджета</t>
  </si>
  <si>
    <t xml:space="preserve">Код дохода </t>
  </si>
  <si>
    <t>Доходы бюджета - всего</t>
  </si>
  <si>
    <t>Доходы бюджета -всего</t>
  </si>
  <si>
    <t>в том числе: налоговые и неналоговые доходы</t>
  </si>
  <si>
    <t xml:space="preserve">в том числе: налоговые и неналоговые доходы </t>
  </si>
  <si>
    <t>101 00000 00 0000 000</t>
  </si>
  <si>
    <t>Налог на доходы физических лиц</t>
  </si>
  <si>
    <t>101 02000 01 0000 110</t>
  </si>
  <si>
    <t>101 02010 01 0000 110</t>
  </si>
  <si>
    <t>101 02010 01 1000 110</t>
  </si>
  <si>
    <t xml:space="preserve">101 02010 01 1000 110 </t>
  </si>
  <si>
    <t>101 02020 01 0000 110</t>
  </si>
  <si>
    <t>101 02020 01 1000 110</t>
  </si>
  <si>
    <t>101 02020 01 3000 110</t>
  </si>
  <si>
    <t>101 02030 01 0000 110</t>
  </si>
  <si>
    <t>101 02030 01 1000 110</t>
  </si>
  <si>
    <t>101 02030 01 3000 110</t>
  </si>
  <si>
    <t>105 00000 00 0000 000</t>
  </si>
  <si>
    <t>105 03000 01 0000 110</t>
  </si>
  <si>
    <t>105 03010 01 0000 110</t>
  </si>
  <si>
    <t>105 03010 01 1000 110</t>
  </si>
  <si>
    <t>106 00000 00 0000 000</t>
  </si>
  <si>
    <t>106 01000 00 0000 110</t>
  </si>
  <si>
    <t>Налог на имущество физических лиц</t>
  </si>
  <si>
    <t>106 01030 10 0000 110</t>
  </si>
  <si>
    <t>106 01030 10 1000 110</t>
  </si>
  <si>
    <t>106 06000 00 0000 110</t>
  </si>
  <si>
    <t>108 00000 00 0000 000</t>
  </si>
  <si>
    <t>108 04000 01 0000 110</t>
  </si>
  <si>
    <t>108 04020 01 0000 110</t>
  </si>
  <si>
    <t>108 04020 01 1000 110</t>
  </si>
  <si>
    <t>111 00000 00 0000 000</t>
  </si>
  <si>
    <t>111 05000 00 0000 120</t>
  </si>
  <si>
    <t>Штрафы, санкции, возмещение ущерба</t>
  </si>
  <si>
    <t>116 00000 00 0000 000</t>
  </si>
  <si>
    <t>116 90000 00 0000 140</t>
  </si>
  <si>
    <t>116 90050 10 0000 140</t>
  </si>
  <si>
    <t>202 00000 00 0000 000</t>
  </si>
  <si>
    <t>0,00</t>
  </si>
  <si>
    <t>Дотации бюджетам поселений на выравнивание бюджетной обеспеченности</t>
  </si>
  <si>
    <t>111 05035 10 0000 120</t>
  </si>
  <si>
    <t>Ф. 00 прочие расходы (госпошлина)</t>
  </si>
  <si>
    <t>Ф. 00 прочие расходы (взнос СМО)</t>
  </si>
  <si>
    <t>Ф. 00 прочие расходы (зем и им-в налог)</t>
  </si>
  <si>
    <t>1101</t>
  </si>
  <si>
    <t>Резервный фонд главы с/п ф 00</t>
  </si>
  <si>
    <t>Ф. 00 прочие расходы (публикации и сайт)</t>
  </si>
  <si>
    <t>ф.00 имущ взнос на проведение кап ремонтов</t>
  </si>
  <si>
    <t>ф 00 Ремонт и обслуживание объектов теплоснабжения</t>
  </si>
  <si>
    <t>ф00 Транспортный налог</t>
  </si>
  <si>
    <t>101 02030 01 2100 110</t>
  </si>
  <si>
    <t>Единый сельскохозяйственный налог</t>
  </si>
  <si>
    <t>106 01030 10 2100 110</t>
  </si>
  <si>
    <t>Земельный налог</t>
  </si>
  <si>
    <t>а) организации</t>
  </si>
  <si>
    <t>106 06033 10 0000 110</t>
  </si>
  <si>
    <t>106 06033 10 1000 110</t>
  </si>
  <si>
    <t>106 06033 10 2100 110</t>
  </si>
  <si>
    <t>106 06033 10 3000 110</t>
  </si>
  <si>
    <t>106 06040 00 0000 110</t>
  </si>
  <si>
    <t>б) физические лица</t>
  </si>
  <si>
    <t>106 06043 00 0000 110</t>
  </si>
  <si>
    <t>106 06043 10 1000 110</t>
  </si>
  <si>
    <t>106 06043 10 2100 110</t>
  </si>
  <si>
    <t>106 06043 10 4000 110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</si>
  <si>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</si>
  <si>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</si>
  <si>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109 00000 00 0000 000</t>
  </si>
  <si>
    <t>109 04000 00 0000 110</t>
  </si>
  <si>
    <t>109 04050 00 0000 110</t>
  </si>
  <si>
    <t>109 04053 10 0000 110</t>
  </si>
  <si>
    <t>Аренда имущества.</t>
  </si>
  <si>
    <t>111 05030 00 0000 120</t>
  </si>
  <si>
    <t>200 00000 00 0000 000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</si>
  <si>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</si>
  <si>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Субвенции бюджетам поселений на выполнение передаваемых полномочий субъектов Российской Федерации</t>
  </si>
  <si>
    <t>105 03010 01 2100 110</t>
  </si>
  <si>
    <t>101 02020 01 2100 110</t>
  </si>
  <si>
    <t>116 51000 02 0000 140</t>
  </si>
  <si>
    <t>116 51040 02 0000 140</t>
  </si>
  <si>
    <t>К.А.Малерян</t>
  </si>
  <si>
    <t>106 01030 10 4000 110</t>
  </si>
  <si>
    <t>113 00000 00 0000 000</t>
  </si>
  <si>
    <t>113 02000 00 0000 130</t>
  </si>
  <si>
    <t>113 02995 10 0000 130</t>
  </si>
  <si>
    <t>116 33050 10 0000 140</t>
  </si>
  <si>
    <t>951 0104 0610028430 244 00</t>
  </si>
  <si>
    <t>951 0104 1310000110 121 00</t>
  </si>
  <si>
    <t>951 0104 1310000110 122 00</t>
  </si>
  <si>
    <t>951 0104 1310000190 244 00</t>
  </si>
  <si>
    <t xml:space="preserve">951 0104 9990072390 244 08 </t>
  </si>
  <si>
    <t>951 0111 9910090120 870 00</t>
  </si>
  <si>
    <t>951 0113 9990028990 853 00</t>
  </si>
  <si>
    <t>951 0203 9990051180 121 15</t>
  </si>
  <si>
    <t>951 0309 0210028310 244 00</t>
  </si>
  <si>
    <t>951 0309 0310028290 244 00</t>
  </si>
  <si>
    <t>951 0502 9990028600 852 00</t>
  </si>
  <si>
    <t>951 0503 0320028800 244 00</t>
  </si>
  <si>
    <t xml:space="preserve"> ф. 37 Ремонт сетей наружного освещения</t>
  </si>
  <si>
    <t xml:space="preserve"> ф. 37 Ремонт КТП</t>
  </si>
  <si>
    <t>951 0503 0710028610 244 36</t>
  </si>
  <si>
    <t>951 0503 1210028340 244 00</t>
  </si>
  <si>
    <t>951 0801 1010028590 611 00</t>
  </si>
  <si>
    <t>951 1001 1510028250 312 00</t>
  </si>
  <si>
    <t>951 1101 1110028360 244 00</t>
  </si>
  <si>
    <t>951 0113 9990085040 540 00</t>
  </si>
  <si>
    <t>951 0113 9990028600 853 00</t>
  </si>
  <si>
    <t>951 0501 0510068080 244 00</t>
  </si>
  <si>
    <t>951 0104 1310000190 852 00</t>
  </si>
  <si>
    <t>951 0104 1310000110 129 00</t>
  </si>
  <si>
    <t>951 0203 9990051180 129 15</t>
  </si>
  <si>
    <t>медицинский осмотр</t>
  </si>
  <si>
    <t>951 0104 1310000210 244 00</t>
  </si>
  <si>
    <t>951 0104 1310028190 244 00</t>
  </si>
  <si>
    <t>951 0503 0710028460 244 00</t>
  </si>
  <si>
    <t>951 0503 0710028610 244 00</t>
  </si>
  <si>
    <t>951 0503 0810028490 244 00</t>
  </si>
  <si>
    <t>951 0503 0810028500 244 00</t>
  </si>
  <si>
    <t>951 0503 0910028510 244 00</t>
  </si>
  <si>
    <t>951 0503 0910028520 244 00</t>
  </si>
  <si>
    <t>951 0705 0110028540 244 00</t>
  </si>
  <si>
    <t>0705</t>
  </si>
  <si>
    <t>951 0113 1310028580 244 00</t>
  </si>
  <si>
    <t>951 0113 1310028600 851 00</t>
  </si>
  <si>
    <t>951 0113 1310028990 244 00</t>
  </si>
  <si>
    <t xml:space="preserve"> Расходы на отлов брод животн, дезинф </t>
  </si>
  <si>
    <t>посадка зеленых насождений</t>
  </si>
  <si>
    <t>обрезка сухих деревьев</t>
  </si>
  <si>
    <t>обустройство детских площадок</t>
  </si>
  <si>
    <t>уборка территории,покос,ремонт памят</t>
  </si>
  <si>
    <t>текущий ремонт здания</t>
  </si>
  <si>
    <t>Глава Аджминистрации Кагальницкого с/п</t>
  </si>
  <si>
    <t>951 0502 0520028780 244 00</t>
  </si>
  <si>
    <t>Ф. 00 прочие расходы штрафы</t>
  </si>
  <si>
    <t>951 0503 0910028530 244 00</t>
  </si>
  <si>
    <t>ф.00 развитие мун.службы обучение</t>
  </si>
  <si>
    <t>заработная плата  ф130</t>
  </si>
  <si>
    <t>начисления на опл.труда ф130</t>
  </si>
  <si>
    <t>ПП"Транспортная система ф130</t>
  </si>
  <si>
    <t>951 0409 0410028380 244 00</t>
  </si>
  <si>
    <t>ПП"Безопасность движения ф130</t>
  </si>
  <si>
    <t>951 0409 0420028390 244 00</t>
  </si>
  <si>
    <t>0409</t>
  </si>
  <si>
    <t>951 0412 9990028990 245 00</t>
  </si>
  <si>
    <t>0412</t>
  </si>
  <si>
    <t>Непрограммные расходы топосъемка ф 00</t>
  </si>
  <si>
    <t>Непрограммные расходы топосъемка ф 23</t>
  </si>
  <si>
    <t>951 0503 0910028520 244 01</t>
  </si>
  <si>
    <t>951 0502 0520028700 244 00</t>
  </si>
  <si>
    <t>ф 00 запчасти объектов теплоснабжения</t>
  </si>
  <si>
    <t>951 0409 9990028970 540 00</t>
  </si>
  <si>
    <t>ф 00 ремонт объектов теплоснабжения</t>
  </si>
  <si>
    <t>951 0502 0520028650 244 00</t>
  </si>
  <si>
    <t>на 01.12.17г.</t>
  </si>
  <si>
    <t xml:space="preserve">Ф. 00 прочие расходы </t>
  </si>
  <si>
    <t xml:space="preserve">                    3. Источники финансирования дефицита бюджета на 01.12.2017г</t>
  </si>
  <si>
    <t>1 декабря 2017 г.</t>
  </si>
  <si>
    <t>01.12.2017</t>
  </si>
  <si>
    <t xml:space="preserve">101 02010 01 2100 110 </t>
  </si>
  <si>
    <t>101 02010 01 3000 110</t>
  </si>
  <si>
    <t>101 02010 01 4000 110</t>
  </si>
  <si>
    <t>105 03010 01 3000 110</t>
  </si>
  <si>
    <t>105 03020 01 0000 110</t>
  </si>
  <si>
    <t>105 03020 01 4000 110</t>
  </si>
  <si>
    <t>106 06030 00 0000 110</t>
  </si>
  <si>
    <t>Продажа имущества</t>
  </si>
  <si>
    <t>114 00000 00 0000 000</t>
  </si>
  <si>
    <t>114 02000 00 0000 000</t>
  </si>
  <si>
    <t>114 02050 10 0000 410</t>
  </si>
  <si>
    <t>114 02053 10 0000 410</t>
  </si>
  <si>
    <t>116 33000 00 0000140</t>
  </si>
  <si>
    <t>116 33050 10 6000 140</t>
  </si>
  <si>
    <t>1 17 00000 00 0000 000</t>
  </si>
  <si>
    <t>1 17 01000 00 0000 180</t>
  </si>
  <si>
    <t>117 01050 10 0000 180</t>
  </si>
  <si>
    <t>0,08</t>
  </si>
  <si>
    <t>202 10000 00 0000 151</t>
  </si>
  <si>
    <t>202 15001 00 0000 151</t>
  </si>
  <si>
    <t>202 15001 10 0000 151</t>
  </si>
  <si>
    <t>202 30000 00 0000 151</t>
  </si>
  <si>
    <t>202 35118 00 0000 151</t>
  </si>
  <si>
    <t>202 35118 10 0000 151</t>
  </si>
  <si>
    <t>202 30024 10 0000 151</t>
  </si>
  <si>
    <t>202 40000 00 0000 151</t>
  </si>
  <si>
    <t xml:space="preserve"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</t>
  </si>
  <si>
    <t>202 40014 10 0000 151</t>
  </si>
  <si>
    <t>Межбюджетные трансферты, передаваемые бюджетам сельских поселений для компенсации расходов, возникших в результате решений, принятых органами власти другого уровня</t>
  </si>
  <si>
    <t>202 45160 00 0000 151</t>
  </si>
  <si>
    <t>202 45160 10 0000 151</t>
  </si>
  <si>
    <t>Прочие межбюджетные трансферты, передаваемые бюджетам сельских поселений</t>
  </si>
  <si>
    <t>202 49999 00 0000 151</t>
  </si>
  <si>
    <t>202 49999 10 0000 151</t>
  </si>
  <si>
    <t>Доходы бюджетов сельских поселений от  возврата остатков субсидий, суб-венций и иных межбюджетных транс-фертов, имеющих целевое назначение, прошлых лет из бюджетов муници-пальных районов</t>
  </si>
  <si>
    <t>2 18 60010 10 0000 151</t>
  </si>
  <si>
    <t>Доходы бюджетов сельских поселений от  возврата остатков денежных средств на возмещение пострадавшив в результате нагонного явления</t>
  </si>
  <si>
    <t>219 60010 10 0000 151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</si>
</sst>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#,##0.00_ ;[Red]\-#,##0.00\ "/>
    <numFmt numFmtId="165" formatCode="0.00_ ;[Red]\-0.00\ "/>
  </numFmts>
  <fonts count="11">
    <font>
      <sz val="10"/>
      <name val="Arial Cyr"/>
      <charset val="204"/>
    </font>
    <font>
      <b/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Arial Cyr"/>
      <charset val="204"/>
    </font>
    <font>
      <sz val="8"/>
      <name val="Times New Roman"/>
      <charset val="204"/>
    </font>
    <font>
      <sz val="10"/>
      <name val="Times New Roman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2">
    <xf numFmtId="0" fontId="0" fillId="0" borderId="0" xfId="0"/>
    <xf numFmtId="0" fontId="0" fillId="0" borderId="0" xfId="0" applyFill="1"/>
    <xf numFmtId="0" fontId="4" fillId="0" borderId="0" xfId="0" applyFont="1" applyFill="1" applyBorder="1" applyAlignment="1"/>
    <xf numFmtId="0" fontId="2" fillId="0" borderId="0" xfId="0" applyFont="1" applyFill="1" applyAlignment="1">
      <alignment horizontal="left"/>
    </xf>
    <xf numFmtId="49" fontId="2" fillId="0" borderId="0" xfId="0" applyNumberFormat="1" applyFont="1" applyFill="1"/>
    <xf numFmtId="49" fontId="2" fillId="0" borderId="0" xfId="0" applyNumberFormat="1" applyFont="1" applyFill="1" applyBorder="1" applyAlignment="1">
      <alignment horizontal="centerContinuous"/>
    </xf>
    <xf numFmtId="0" fontId="0" fillId="0" borderId="1" xfId="0" applyFill="1" applyBorder="1" applyAlignment="1">
      <alignment horizontal="left"/>
    </xf>
    <xf numFmtId="0" fontId="0" fillId="0" borderId="1" xfId="0" applyFill="1" applyBorder="1" applyAlignment="1"/>
    <xf numFmtId="49" fontId="0" fillId="0" borderId="1" xfId="0" applyNumberFormat="1" applyFill="1" applyBorder="1"/>
    <xf numFmtId="0" fontId="0" fillId="0" borderId="1" xfId="0" applyFill="1" applyBorder="1"/>
    <xf numFmtId="0" fontId="2" fillId="0" borderId="2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49" fontId="2" fillId="0" borderId="3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/>
    </xf>
    <xf numFmtId="49" fontId="2" fillId="0" borderId="5" xfId="0" applyNumberFormat="1" applyFont="1" applyFill="1" applyBorder="1" applyAlignment="1">
      <alignment horizontal="center" vertical="center"/>
    </xf>
    <xf numFmtId="49" fontId="2" fillId="0" borderId="5" xfId="0" applyNumberFormat="1" applyFont="1" applyFill="1" applyBorder="1" applyAlignment="1">
      <alignment horizontal="center"/>
    </xf>
    <xf numFmtId="49" fontId="2" fillId="0" borderId="2" xfId="0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left" wrapText="1"/>
    </xf>
    <xf numFmtId="49" fontId="5" fillId="0" borderId="10" xfId="0" applyNumberFormat="1" applyFont="1" applyFill="1" applyBorder="1" applyAlignment="1">
      <alignment horizontal="center" wrapText="1"/>
    </xf>
    <xf numFmtId="49" fontId="5" fillId="0" borderId="11" xfId="0" applyNumberFormat="1" applyFont="1" applyFill="1" applyBorder="1" applyAlignment="1">
      <alignment horizontal="center" wrapText="1"/>
    </xf>
    <xf numFmtId="164" fontId="1" fillId="0" borderId="0" xfId="0" applyNumberFormat="1" applyFont="1" applyFill="1"/>
    <xf numFmtId="0" fontId="1" fillId="0" borderId="0" xfId="0" applyFont="1" applyFill="1"/>
    <xf numFmtId="0" fontId="5" fillId="0" borderId="12" xfId="0" applyFont="1" applyFill="1" applyBorder="1" applyAlignment="1">
      <alignment horizontal="left" wrapText="1"/>
    </xf>
    <xf numFmtId="0" fontId="3" fillId="0" borderId="12" xfId="0" applyFont="1" applyFill="1" applyBorder="1" applyAlignment="1">
      <alignment horizontal="left" wrapText="1"/>
    </xf>
    <xf numFmtId="0" fontId="3" fillId="0" borderId="12" xfId="0" applyFont="1" applyFill="1" applyBorder="1" applyAlignment="1">
      <alignment wrapText="1"/>
    </xf>
    <xf numFmtId="49" fontId="3" fillId="0" borderId="13" xfId="0" applyNumberFormat="1" applyFont="1" applyFill="1" applyBorder="1" applyAlignment="1">
      <alignment horizontal="left" wrapText="1"/>
    </xf>
    <xf numFmtId="0" fontId="3" fillId="0" borderId="13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horizontal="left" wrapText="1"/>
    </xf>
    <xf numFmtId="0" fontId="0" fillId="0" borderId="0" xfId="0" applyFont="1" applyFill="1"/>
    <xf numFmtId="49" fontId="2" fillId="0" borderId="14" xfId="0" applyNumberFormat="1" applyFont="1" applyFill="1" applyBorder="1" applyAlignment="1">
      <alignment horizontal="center"/>
    </xf>
    <xf numFmtId="0" fontId="3" fillId="0" borderId="15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horizontal="left" wrapText="1"/>
    </xf>
    <xf numFmtId="164" fontId="0" fillId="0" borderId="0" xfId="0" applyNumberFormat="1" applyFill="1"/>
    <xf numFmtId="49" fontId="2" fillId="0" borderId="17" xfId="0" applyNumberFormat="1" applyFont="1" applyFill="1" applyBorder="1" applyAlignment="1">
      <alignment horizontal="left"/>
    </xf>
    <xf numFmtId="43" fontId="5" fillId="0" borderId="17" xfId="0" applyNumberFormat="1" applyFont="1" applyFill="1" applyBorder="1" applyAlignment="1">
      <alignment horizontal="center"/>
    </xf>
    <xf numFmtId="43" fontId="5" fillId="0" borderId="18" xfId="0" applyNumberFormat="1" applyFont="1" applyFill="1" applyBorder="1" applyAlignment="1">
      <alignment horizontal="center"/>
    </xf>
    <xf numFmtId="43" fontId="5" fillId="0" borderId="19" xfId="0" applyNumberFormat="1" applyFont="1" applyFill="1" applyBorder="1" applyAlignment="1">
      <alignment horizontal="center"/>
    </xf>
    <xf numFmtId="43" fontId="3" fillId="0" borderId="17" xfId="0" applyNumberFormat="1" applyFont="1" applyFill="1" applyBorder="1" applyAlignment="1">
      <alignment horizontal="center"/>
    </xf>
    <xf numFmtId="43" fontId="2" fillId="0" borderId="17" xfId="0" applyNumberFormat="1" applyFont="1" applyFill="1" applyBorder="1" applyAlignment="1">
      <alignment horizontal="center"/>
    </xf>
    <xf numFmtId="43" fontId="2" fillId="0" borderId="18" xfId="0" applyNumberFormat="1" applyFont="1" applyFill="1" applyBorder="1" applyAlignment="1">
      <alignment horizontal="center"/>
    </xf>
    <xf numFmtId="43" fontId="3" fillId="0" borderId="19" xfId="0" applyNumberFormat="1" applyFont="1" applyFill="1" applyBorder="1" applyAlignment="1">
      <alignment horizontal="center"/>
    </xf>
    <xf numFmtId="43" fontId="2" fillId="0" borderId="19" xfId="0" applyNumberFormat="1" applyFont="1" applyFill="1" applyBorder="1" applyAlignment="1">
      <alignment horizontal="center"/>
    </xf>
    <xf numFmtId="43" fontId="3" fillId="0" borderId="18" xfId="0" applyNumberFormat="1" applyFont="1" applyFill="1" applyBorder="1" applyAlignment="1">
      <alignment horizontal="center"/>
    </xf>
    <xf numFmtId="43" fontId="2" fillId="0" borderId="14" xfId="0" applyNumberFormat="1" applyFont="1" applyFill="1" applyBorder="1" applyAlignment="1">
      <alignment horizontal="center"/>
    </xf>
    <xf numFmtId="49" fontId="2" fillId="0" borderId="17" xfId="0" applyNumberFormat="1" applyFont="1" applyFill="1" applyBorder="1" applyAlignment="1"/>
    <xf numFmtId="49" fontId="5" fillId="0" borderId="17" xfId="0" applyNumberFormat="1" applyFont="1" applyFill="1" applyBorder="1" applyAlignment="1">
      <alignment horizontal="left"/>
    </xf>
    <xf numFmtId="49" fontId="5" fillId="0" borderId="20" xfId="0" applyNumberFormat="1" applyFont="1" applyFill="1" applyBorder="1" applyAlignment="1">
      <alignment horizontal="left"/>
    </xf>
    <xf numFmtId="43" fontId="5" fillId="0" borderId="20" xfId="0" applyNumberFormat="1" applyFont="1" applyFill="1" applyBorder="1" applyAlignment="1">
      <alignment horizontal="center"/>
    </xf>
    <xf numFmtId="49" fontId="3" fillId="0" borderId="17" xfId="0" applyNumberFormat="1" applyFont="1" applyFill="1" applyBorder="1" applyAlignment="1">
      <alignment horizontal="left"/>
    </xf>
    <xf numFmtId="49" fontId="3" fillId="0" borderId="20" xfId="0" applyNumberFormat="1" applyFont="1" applyFill="1" applyBorder="1" applyAlignment="1">
      <alignment horizontal="left"/>
    </xf>
    <xf numFmtId="43" fontId="3" fillId="0" borderId="20" xfId="0" applyNumberFormat="1" applyFont="1" applyFill="1" applyBorder="1" applyAlignment="1">
      <alignment horizontal="center"/>
    </xf>
    <xf numFmtId="0" fontId="0" fillId="0" borderId="21" xfId="0" applyFill="1" applyBorder="1"/>
    <xf numFmtId="0" fontId="0" fillId="0" borderId="14" xfId="0" applyFill="1" applyBorder="1"/>
    <xf numFmtId="164" fontId="0" fillId="0" borderId="14" xfId="0" applyNumberFormat="1" applyFill="1" applyBorder="1"/>
    <xf numFmtId="164" fontId="0" fillId="0" borderId="22" xfId="0" applyNumberFormat="1" applyFill="1" applyBorder="1"/>
    <xf numFmtId="0" fontId="3" fillId="0" borderId="23" xfId="0" applyFont="1" applyFill="1" applyBorder="1" applyAlignment="1">
      <alignment horizontal="center" wrapText="1"/>
    </xf>
    <xf numFmtId="49" fontId="2" fillId="0" borderId="24" xfId="0" applyNumberFormat="1" applyFont="1" applyFill="1" applyBorder="1" applyAlignment="1">
      <alignment horizontal="center"/>
    </xf>
    <xf numFmtId="43" fontId="2" fillId="0" borderId="24" xfId="0" applyNumberFormat="1" applyFont="1" applyFill="1" applyBorder="1" applyAlignment="1">
      <alignment horizontal="center"/>
    </xf>
    <xf numFmtId="43" fontId="2" fillId="0" borderId="25" xfId="0" applyNumberFormat="1" applyFont="1" applyFill="1" applyBorder="1" applyAlignment="1">
      <alignment horizontal="center"/>
    </xf>
    <xf numFmtId="43" fontId="2" fillId="0" borderId="26" xfId="0" applyNumberFormat="1" applyFont="1" applyFill="1" applyBorder="1" applyAlignment="1">
      <alignment horizontal="center"/>
    </xf>
    <xf numFmtId="43" fontId="5" fillId="0" borderId="11" xfId="0" applyNumberFormat="1" applyFont="1" applyFill="1" applyBorder="1" applyAlignment="1">
      <alignment horizontal="center"/>
    </xf>
    <xf numFmtId="43" fontId="5" fillId="0" borderId="16" xfId="0" applyNumberFormat="1" applyFont="1" applyFill="1" applyBorder="1" applyAlignment="1">
      <alignment horizontal="center"/>
    </xf>
    <xf numFmtId="43" fontId="2" fillId="0" borderId="16" xfId="0" applyNumberFormat="1" applyFont="1" applyFill="1" applyBorder="1" applyAlignment="1">
      <alignment horizontal="center"/>
    </xf>
    <xf numFmtId="0" fontId="3" fillId="0" borderId="21" xfId="0" applyFont="1" applyFill="1" applyBorder="1" applyAlignment="1">
      <alignment horizontal="left" wrapText="1"/>
    </xf>
    <xf numFmtId="43" fontId="2" fillId="0" borderId="22" xfId="0" applyNumberFormat="1" applyFont="1" applyFill="1" applyBorder="1" applyAlignment="1">
      <alignment horizontal="center"/>
    </xf>
    <xf numFmtId="2" fontId="0" fillId="0" borderId="0" xfId="0" applyNumberFormat="1" applyFill="1"/>
    <xf numFmtId="0" fontId="0" fillId="0" borderId="0" xfId="0" applyFill="1" applyAlignment="1">
      <alignment horizontal="left"/>
    </xf>
    <xf numFmtId="49" fontId="0" fillId="0" borderId="0" xfId="0" applyNumberFormat="1" applyFill="1"/>
    <xf numFmtId="0" fontId="0" fillId="0" borderId="0" xfId="0" applyFill="1" applyBorder="1"/>
    <xf numFmtId="2" fontId="0" fillId="0" borderId="0" xfId="0" applyNumberFormat="1" applyFill="1" applyAlignment="1"/>
    <xf numFmtId="2" fontId="0" fillId="0" borderId="1" xfId="0" applyNumberFormat="1" applyFill="1" applyBorder="1"/>
    <xf numFmtId="49" fontId="3" fillId="0" borderId="20" xfId="0" applyNumberFormat="1" applyFont="1" applyFill="1" applyBorder="1" applyAlignment="1">
      <alignment horizontal="center"/>
    </xf>
    <xf numFmtId="164" fontId="3" fillId="0" borderId="20" xfId="0" applyNumberFormat="1" applyFont="1" applyFill="1" applyBorder="1" applyAlignment="1">
      <alignment horizontal="center"/>
    </xf>
    <xf numFmtId="164" fontId="2" fillId="0" borderId="17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164" fontId="0" fillId="0" borderId="0" xfId="0" applyNumberFormat="1" applyFill="1" applyBorder="1"/>
    <xf numFmtId="49" fontId="0" fillId="0" borderId="0" xfId="0" applyNumberFormat="1" applyFill="1" applyBorder="1" applyAlignment="1">
      <alignment horizontal="left"/>
    </xf>
    <xf numFmtId="0" fontId="0" fillId="0" borderId="0" xfId="0" applyFill="1" applyBorder="1" applyAlignment="1"/>
    <xf numFmtId="0" fontId="3" fillId="0" borderId="0" xfId="0" applyFont="1" applyFill="1" applyBorder="1" applyAlignment="1">
      <alignment horizontal="left" wrapText="1"/>
    </xf>
    <xf numFmtId="49" fontId="3" fillId="0" borderId="0" xfId="0" applyNumberFormat="1" applyFont="1" applyFill="1" applyBorder="1" applyAlignment="1">
      <alignment horizontal="center" wrapText="1"/>
    </xf>
    <xf numFmtId="49" fontId="3" fillId="0" borderId="0" xfId="0" applyNumberFormat="1" applyFont="1" applyFill="1" applyBorder="1" applyAlignment="1">
      <alignment horizontal="left" wrapText="1"/>
    </xf>
    <xf numFmtId="164" fontId="3" fillId="0" borderId="0" xfId="0" applyNumberFormat="1" applyFont="1" applyFill="1" applyBorder="1" applyAlignment="1">
      <alignment horizontal="center"/>
    </xf>
    <xf numFmtId="2" fontId="0" fillId="0" borderId="0" xfId="0" applyNumberFormat="1" applyFill="1" applyBorder="1"/>
    <xf numFmtId="49" fontId="2" fillId="0" borderId="27" xfId="0" applyNumberFormat="1" applyFont="1" applyFill="1" applyBorder="1" applyAlignment="1">
      <alignment horizontal="center" vertical="center"/>
    </xf>
    <xf numFmtId="49" fontId="7" fillId="0" borderId="0" xfId="0" applyNumberFormat="1" applyFont="1" applyBorder="1"/>
    <xf numFmtId="0" fontId="7" fillId="0" borderId="0" xfId="0" applyFont="1"/>
    <xf numFmtId="0" fontId="7" fillId="0" borderId="1" xfId="0" applyFont="1" applyBorder="1" applyAlignment="1">
      <alignment horizontal="left"/>
    </xf>
    <xf numFmtId="2" fontId="7" fillId="0" borderId="1" xfId="0" applyNumberFormat="1" applyFont="1" applyBorder="1"/>
    <xf numFmtId="49" fontId="7" fillId="0" borderId="1" xfId="0" applyNumberFormat="1" applyFont="1" applyBorder="1"/>
    <xf numFmtId="2" fontId="7" fillId="0" borderId="31" xfId="0" applyNumberFormat="1" applyFont="1" applyBorder="1" applyAlignment="1">
      <alignment horizontal="center" vertical="center"/>
    </xf>
    <xf numFmtId="49" fontId="7" fillId="0" borderId="32" xfId="0" applyNumberFormat="1" applyFont="1" applyBorder="1" applyAlignment="1">
      <alignment horizontal="center" vertical="top"/>
    </xf>
    <xf numFmtId="49" fontId="7" fillId="0" borderId="32" xfId="0" applyNumberFormat="1" applyFont="1" applyBorder="1" applyAlignment="1">
      <alignment horizontal="center" vertical="center"/>
    </xf>
    <xf numFmtId="49" fontId="7" fillId="0" borderId="4" xfId="0" applyNumberFormat="1" applyFont="1" applyBorder="1" applyAlignment="1">
      <alignment horizontal="center" vertical="center"/>
    </xf>
    <xf numFmtId="49" fontId="7" fillId="0" borderId="20" xfId="0" applyNumberFormat="1" applyFont="1" applyBorder="1" applyAlignment="1">
      <alignment horizontal="center"/>
    </xf>
    <xf numFmtId="0" fontId="7" fillId="0" borderId="20" xfId="0" applyFont="1" applyBorder="1" applyAlignment="1">
      <alignment horizontal="center" vertical="center"/>
    </xf>
    <xf numFmtId="0" fontId="7" fillId="0" borderId="20" xfId="0" applyFont="1" applyBorder="1" applyAlignment="1">
      <alignment horizontal="left" wrapText="1"/>
    </xf>
    <xf numFmtId="49" fontId="7" fillId="0" borderId="20" xfId="0" applyNumberFormat="1" applyFont="1" applyBorder="1" applyAlignment="1">
      <alignment horizontal="center" wrapText="1"/>
    </xf>
    <xf numFmtId="164" fontId="7" fillId="0" borderId="20" xfId="0" applyNumberFormat="1" applyFont="1" applyBorder="1" applyAlignment="1">
      <alignment horizontal="center"/>
    </xf>
    <xf numFmtId="49" fontId="7" fillId="0" borderId="20" xfId="0" applyNumberFormat="1" applyFont="1" applyBorder="1" applyAlignment="1">
      <alignment horizontal="left" wrapText="1"/>
    </xf>
    <xf numFmtId="2" fontId="7" fillId="0" borderId="20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 wrapText="1"/>
    </xf>
    <xf numFmtId="49" fontId="7" fillId="0" borderId="0" xfId="0" applyNumberFormat="1" applyFont="1" applyBorder="1" applyAlignment="1">
      <alignment horizontal="center" wrapText="1"/>
    </xf>
    <xf numFmtId="49" fontId="7" fillId="0" borderId="0" xfId="0" applyNumberFormat="1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 wrapText="1"/>
    </xf>
    <xf numFmtId="49" fontId="7" fillId="0" borderId="0" xfId="0" applyNumberFormat="1" applyFont="1" applyBorder="1" applyAlignment="1">
      <alignment horizontal="left"/>
    </xf>
    <xf numFmtId="2" fontId="7" fillId="0" borderId="0" xfId="0" applyNumberFormat="1" applyFont="1" applyBorder="1" applyAlignment="1">
      <alignment horizontal="left"/>
    </xf>
    <xf numFmtId="0" fontId="7" fillId="0" borderId="0" xfId="0" applyFont="1" applyAlignment="1">
      <alignment horizontal="left"/>
    </xf>
    <xf numFmtId="49" fontId="7" fillId="0" borderId="0" xfId="0" applyNumberFormat="1" applyFont="1"/>
    <xf numFmtId="0" fontId="7" fillId="0" borderId="0" xfId="0" applyFont="1" applyBorder="1"/>
    <xf numFmtId="2" fontId="7" fillId="0" borderId="0" xfId="0" applyNumberFormat="1" applyFont="1" applyBorder="1"/>
    <xf numFmtId="0" fontId="7" fillId="0" borderId="0" xfId="0" applyFont="1" applyBorder="1" applyAlignment="1">
      <alignment horizontal="left"/>
    </xf>
    <xf numFmtId="2" fontId="7" fillId="0" borderId="0" xfId="0" applyNumberFormat="1" applyFont="1"/>
    <xf numFmtId="165" fontId="7" fillId="0" borderId="0" xfId="0" applyNumberFormat="1" applyFont="1"/>
    <xf numFmtId="0" fontId="7" fillId="0" borderId="19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0" xfId="0" applyFont="1" applyBorder="1" applyAlignment="1"/>
    <xf numFmtId="0" fontId="7" fillId="0" borderId="30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2" fontId="7" fillId="0" borderId="32" xfId="0" applyNumberFormat="1" applyFont="1" applyBorder="1" applyAlignment="1">
      <alignment horizontal="center" vertical="center"/>
    </xf>
    <xf numFmtId="2" fontId="7" fillId="0" borderId="19" xfId="0" applyNumberFormat="1" applyFont="1" applyBorder="1" applyAlignment="1">
      <alignment horizontal="center" vertical="center"/>
    </xf>
    <xf numFmtId="2" fontId="7" fillId="0" borderId="5" xfId="0" applyNumberFormat="1" applyFont="1" applyBorder="1" applyAlignment="1">
      <alignment horizontal="center" vertical="center"/>
    </xf>
    <xf numFmtId="2" fontId="7" fillId="0" borderId="4" xfId="0" applyNumberFormat="1" applyFont="1" applyBorder="1" applyAlignment="1">
      <alignment horizontal="center" vertical="center"/>
    </xf>
    <xf numFmtId="2" fontId="7" fillId="0" borderId="30" xfId="0" applyNumberFormat="1" applyFont="1" applyBorder="1" applyAlignment="1">
      <alignment horizontal="center" vertical="center"/>
    </xf>
    <xf numFmtId="49" fontId="7" fillId="0" borderId="19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32" xfId="0" applyNumberFormat="1" applyFont="1" applyBorder="1" applyAlignment="1">
      <alignment horizontal="center"/>
    </xf>
    <xf numFmtId="49" fontId="7" fillId="0" borderId="1" xfId="0" applyNumberFormat="1" applyFont="1" applyBorder="1" applyAlignment="1">
      <alignment horizontal="center" vertical="center"/>
    </xf>
    <xf numFmtId="49" fontId="7" fillId="0" borderId="5" xfId="0" applyNumberFormat="1" applyFont="1" applyBorder="1" applyAlignment="1">
      <alignment horizontal="center" vertical="center"/>
    </xf>
    <xf numFmtId="49" fontId="7" fillId="0" borderId="3" xfId="0" applyNumberFormat="1" applyFont="1" applyBorder="1" applyAlignment="1">
      <alignment horizontal="center" vertical="center"/>
    </xf>
    <xf numFmtId="49" fontId="7" fillId="0" borderId="31" xfId="0" applyNumberFormat="1" applyFont="1" applyBorder="1" applyAlignment="1">
      <alignment horizontal="center" vertical="center"/>
    </xf>
    <xf numFmtId="49" fontId="7" fillId="0" borderId="30" xfId="0" applyNumberFormat="1" applyFont="1" applyBorder="1" applyAlignment="1">
      <alignment horizontal="center" vertical="center"/>
    </xf>
    <xf numFmtId="164" fontId="2" fillId="0" borderId="0" xfId="0" applyNumberFormat="1" applyFont="1" applyFill="1"/>
    <xf numFmtId="164" fontId="0" fillId="0" borderId="1" xfId="0" applyNumberFormat="1" applyFill="1" applyBorder="1"/>
    <xf numFmtId="164" fontId="2" fillId="0" borderId="31" xfId="0" applyNumberFormat="1" applyFont="1" applyFill="1" applyBorder="1" applyAlignment="1">
      <alignment horizontal="left" vertical="center"/>
    </xf>
    <xf numFmtId="164" fontId="2" fillId="0" borderId="30" xfId="0" applyNumberFormat="1" applyFont="1" applyFill="1" applyBorder="1" applyAlignment="1">
      <alignment horizontal="left" vertical="center"/>
    </xf>
    <xf numFmtId="164" fontId="2" fillId="0" borderId="4" xfId="0" applyNumberFormat="1" applyFont="1" applyFill="1" applyBorder="1" applyAlignment="1">
      <alignment horizontal="center" vertical="center"/>
    </xf>
    <xf numFmtId="164" fontId="2" fillId="0" borderId="33" xfId="0" applyNumberFormat="1" applyFont="1" applyFill="1" applyBorder="1" applyAlignment="1">
      <alignment horizontal="center" vertical="center"/>
    </xf>
    <xf numFmtId="164" fontId="5" fillId="0" borderId="30" xfId="0" applyNumberFormat="1" applyFont="1" applyFill="1" applyBorder="1" applyAlignment="1">
      <alignment horizontal="center"/>
    </xf>
    <xf numFmtId="164" fontId="3" fillId="0" borderId="17" xfId="0" applyNumberFormat="1" applyFont="1" applyFill="1" applyBorder="1" applyAlignment="1">
      <alignment horizontal="center"/>
    </xf>
    <xf numFmtId="164" fontId="5" fillId="0" borderId="17" xfId="0" applyNumberFormat="1" applyFont="1" applyFill="1" applyBorder="1" applyAlignment="1">
      <alignment horizontal="center"/>
    </xf>
    <xf numFmtId="164" fontId="2" fillId="0" borderId="30" xfId="0" applyNumberFormat="1" applyFont="1" applyFill="1" applyBorder="1" applyAlignment="1">
      <alignment horizontal="center"/>
    </xf>
    <xf numFmtId="164" fontId="3" fillId="0" borderId="30" xfId="0" applyNumberFormat="1" applyFont="1" applyFill="1" applyBorder="1" applyAlignment="1">
      <alignment horizontal="center"/>
    </xf>
    <xf numFmtId="164" fontId="2" fillId="0" borderId="14" xfId="0" applyNumberFormat="1" applyFont="1" applyFill="1" applyBorder="1" applyAlignment="1">
      <alignment horizontal="center"/>
    </xf>
    <xf numFmtId="164" fontId="2" fillId="0" borderId="34" xfId="0" applyNumberFormat="1" applyFont="1" applyFill="1" applyBorder="1" applyAlignment="1">
      <alignment horizontal="center"/>
    </xf>
    <xf numFmtId="49" fontId="2" fillId="0" borderId="17" xfId="0" applyNumberFormat="1" applyFont="1" applyFill="1" applyBorder="1" applyAlignment="1">
      <alignment horizontal="center" vertical="center"/>
    </xf>
    <xf numFmtId="43" fontId="7" fillId="0" borderId="20" xfId="0" applyNumberFormat="1" applyFont="1" applyBorder="1" applyAlignment="1">
      <alignment horizontal="center"/>
    </xf>
    <xf numFmtId="43" fontId="1" fillId="0" borderId="0" xfId="0" applyNumberFormat="1" applyFont="1" applyFill="1"/>
    <xf numFmtId="164" fontId="5" fillId="0" borderId="20" xfId="0" applyNumberFormat="1" applyFont="1" applyFill="1" applyBorder="1" applyAlignment="1">
      <alignment horizontal="center"/>
    </xf>
    <xf numFmtId="164" fontId="2" fillId="0" borderId="19" xfId="0" applyNumberFormat="1" applyFont="1" applyFill="1" applyBorder="1" applyAlignment="1">
      <alignment horizontal="center"/>
    </xf>
    <xf numFmtId="43" fontId="5" fillId="0" borderId="1" xfId="0" applyNumberFormat="1" applyFont="1" applyFill="1" applyBorder="1" applyAlignment="1">
      <alignment horizontal="center"/>
    </xf>
    <xf numFmtId="43" fontId="2" fillId="2" borderId="17" xfId="0" applyNumberFormat="1" applyFont="1" applyFill="1" applyBorder="1" applyAlignment="1">
      <alignment horizontal="center"/>
    </xf>
    <xf numFmtId="0" fontId="0" fillId="0" borderId="0" xfId="0" applyFill="1" applyAlignment="1"/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/>
    <xf numFmtId="49" fontId="2" fillId="0" borderId="31" xfId="0" applyNumberFormat="1" applyFont="1" applyFill="1" applyBorder="1" applyAlignment="1">
      <alignment horizontal="center" vertical="center"/>
    </xf>
    <xf numFmtId="49" fontId="2" fillId="0" borderId="32" xfId="0" applyNumberFormat="1" applyFont="1" applyFill="1" applyBorder="1" applyAlignment="1">
      <alignment horizontal="center" vertical="center"/>
    </xf>
    <xf numFmtId="49" fontId="2" fillId="0" borderId="27" xfId="0" applyNumberFormat="1" applyFont="1" applyFill="1" applyBorder="1" applyAlignment="1">
      <alignment horizontal="center" vertical="center"/>
    </xf>
    <xf numFmtId="49" fontId="2" fillId="0" borderId="30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17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Alignment="1"/>
    <xf numFmtId="0" fontId="3" fillId="0" borderId="5" xfId="0" applyFont="1" applyFill="1" applyBorder="1" applyAlignment="1">
      <alignment horizontal="center"/>
    </xf>
    <xf numFmtId="0" fontId="1" fillId="0" borderId="0" xfId="0" applyFont="1" applyFill="1" applyAlignment="1"/>
    <xf numFmtId="0" fontId="3" fillId="0" borderId="0" xfId="0" applyFont="1" applyFill="1" applyAlignment="1">
      <alignment horizontal="centerContinuous"/>
    </xf>
    <xf numFmtId="2" fontId="3" fillId="0" borderId="0" xfId="0" applyNumberFormat="1" applyFont="1" applyFill="1"/>
    <xf numFmtId="49" fontId="3" fillId="0" borderId="20" xfId="0" applyNumberFormat="1" applyFont="1" applyFill="1" applyBorder="1" applyAlignment="1">
      <alignment horizontal="centerContinuous"/>
    </xf>
    <xf numFmtId="0" fontId="3" fillId="0" borderId="0" xfId="0" applyFont="1" applyFill="1" applyAlignment="1">
      <alignment horizontal="left"/>
    </xf>
    <xf numFmtId="2" fontId="3" fillId="0" borderId="0" xfId="0" applyNumberFormat="1" applyFont="1" applyFill="1" applyAlignment="1">
      <alignment horizontal="centerContinuous"/>
    </xf>
    <xf numFmtId="2" fontId="3" fillId="0" borderId="0" xfId="0" applyNumberFormat="1" applyFont="1" applyFill="1" applyAlignment="1">
      <alignment horizontal="left"/>
    </xf>
    <xf numFmtId="49" fontId="3" fillId="0" borderId="0" xfId="0" applyNumberFormat="1" applyFont="1" applyFill="1"/>
    <xf numFmtId="49" fontId="3" fillId="0" borderId="20" xfId="0" applyNumberFormat="1" applyFont="1" applyFill="1" applyBorder="1"/>
    <xf numFmtId="0" fontId="8" fillId="0" borderId="0" xfId="0" applyFont="1" applyFill="1" applyBorder="1" applyAlignment="1"/>
    <xf numFmtId="49" fontId="3" fillId="0" borderId="0" xfId="0" applyNumberFormat="1" applyFont="1" applyFill="1" applyBorder="1" applyAlignment="1">
      <alignment horizontal="centerContinuous"/>
    </xf>
    <xf numFmtId="0" fontId="9" fillId="0" borderId="5" xfId="0" applyFont="1" applyFill="1" applyBorder="1" applyAlignment="1">
      <alignment horizontal="left"/>
    </xf>
    <xf numFmtId="0" fontId="9" fillId="0" borderId="5" xfId="0" applyFont="1" applyFill="1" applyBorder="1" applyAlignment="1">
      <alignment horizontal="center"/>
    </xf>
    <xf numFmtId="49" fontId="9" fillId="0" borderId="5" xfId="0" applyNumberFormat="1" applyFont="1" applyFill="1" applyBorder="1" applyAlignment="1">
      <alignment horizontal="center" vertical="center"/>
    </xf>
    <xf numFmtId="49" fontId="9" fillId="0" borderId="35" xfId="0" applyNumberFormat="1" applyFont="1" applyFill="1" applyBorder="1" applyAlignment="1">
      <alignment horizontal="center" vertical="top"/>
    </xf>
    <xf numFmtId="49" fontId="9" fillId="0" borderId="15" xfId="0" applyNumberFormat="1" applyFont="1" applyFill="1" applyBorder="1" applyAlignment="1">
      <alignment horizontal="center" vertical="top"/>
    </xf>
    <xf numFmtId="49" fontId="9" fillId="0" borderId="6" xfId="0" applyNumberFormat="1" applyFont="1" applyFill="1" applyBorder="1" applyAlignment="1">
      <alignment horizontal="center" vertical="top"/>
    </xf>
    <xf numFmtId="0" fontId="9" fillId="0" borderId="3" xfId="0" applyFont="1" applyFill="1" applyBorder="1" applyAlignment="1">
      <alignment horizontal="center"/>
    </xf>
    <xf numFmtId="49" fontId="9" fillId="0" borderId="3" xfId="0" applyNumberFormat="1" applyFont="1" applyFill="1" applyBorder="1" applyAlignment="1">
      <alignment horizontal="center" vertical="center"/>
    </xf>
    <xf numFmtId="2" fontId="9" fillId="0" borderId="5" xfId="0" applyNumberFormat="1" applyFont="1" applyFill="1" applyBorder="1" applyAlignment="1">
      <alignment horizontal="center" vertical="center"/>
    </xf>
    <xf numFmtId="49" fontId="9" fillId="0" borderId="5" xfId="0" applyNumberFormat="1" applyFont="1" applyFill="1" applyBorder="1" applyAlignment="1">
      <alignment horizontal="center"/>
    </xf>
    <xf numFmtId="2" fontId="9" fillId="0" borderId="27" xfId="0" applyNumberFormat="1" applyFont="1" applyFill="1" applyBorder="1" applyAlignment="1">
      <alignment horizontal="center" vertical="center"/>
    </xf>
    <xf numFmtId="49" fontId="9" fillId="0" borderId="20" xfId="0" applyNumberFormat="1" applyFont="1" applyFill="1" applyBorder="1" applyAlignment="1">
      <alignment horizontal="center" vertical="center"/>
    </xf>
    <xf numFmtId="2" fontId="9" fillId="0" borderId="2" xfId="0" applyNumberFormat="1" applyFont="1" applyFill="1" applyBorder="1" applyAlignment="1">
      <alignment horizontal="center" vertical="center"/>
    </xf>
    <xf numFmtId="2" fontId="9" fillId="0" borderId="3" xfId="0" applyNumberFormat="1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left"/>
    </xf>
    <xf numFmtId="0" fontId="9" fillId="0" borderId="19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49" fontId="9" fillId="0" borderId="19" xfId="0" applyNumberFormat="1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wrapText="1"/>
    </xf>
    <xf numFmtId="49" fontId="9" fillId="0" borderId="20" xfId="0" applyNumberFormat="1" applyFont="1" applyFill="1" applyBorder="1" applyAlignment="1">
      <alignment horizontal="center" wrapText="1"/>
    </xf>
    <xf numFmtId="164" fontId="9" fillId="0" borderId="20" xfId="0" applyNumberFormat="1" applyFont="1" applyFill="1" applyBorder="1" applyAlignment="1">
      <alignment horizontal="center"/>
    </xf>
    <xf numFmtId="0" fontId="9" fillId="0" borderId="29" xfId="0" applyFont="1" applyFill="1" applyBorder="1" applyAlignment="1">
      <alignment horizontal="left" wrapText="1" indent="2"/>
    </xf>
    <xf numFmtId="0" fontId="9" fillId="0" borderId="29" xfId="0" applyFont="1" applyFill="1" applyBorder="1" applyAlignment="1">
      <alignment horizontal="center" wrapText="1"/>
    </xf>
    <xf numFmtId="164" fontId="9" fillId="3" borderId="20" xfId="0" applyNumberFormat="1" applyFont="1" applyFill="1" applyBorder="1" applyAlignment="1">
      <alignment horizontal="center"/>
    </xf>
    <xf numFmtId="0" fontId="10" fillId="0" borderId="4" xfId="0" applyFont="1" applyFill="1" applyBorder="1" applyAlignment="1">
      <alignment horizontal="left"/>
    </xf>
    <xf numFmtId="0" fontId="9" fillId="0" borderId="29" xfId="0" applyFont="1" applyFill="1" applyBorder="1" applyAlignment="1">
      <alignment horizontal="left" wrapText="1"/>
    </xf>
    <xf numFmtId="49" fontId="9" fillId="0" borderId="20" xfId="0" applyNumberFormat="1" applyFont="1" applyFill="1" applyBorder="1" applyAlignment="1">
      <alignment horizontal="center"/>
    </xf>
    <xf numFmtId="49" fontId="9" fillId="0" borderId="20" xfId="0" applyNumberFormat="1" applyFont="1" applyFill="1" applyBorder="1" applyAlignment="1">
      <alignment horizontal="left" wrapText="1"/>
    </xf>
    <xf numFmtId="0" fontId="10" fillId="0" borderId="0" xfId="0" applyFont="1" applyFill="1"/>
    <xf numFmtId="49" fontId="9" fillId="0" borderId="19" xfId="0" applyNumberFormat="1" applyFont="1" applyFill="1" applyBorder="1" applyAlignment="1">
      <alignment horizontal="center"/>
    </xf>
    <xf numFmtId="164" fontId="9" fillId="0" borderId="17" xfId="0" applyNumberFormat="1" applyFont="1" applyFill="1" applyBorder="1" applyAlignment="1">
      <alignment horizontal="center"/>
    </xf>
    <xf numFmtId="164" fontId="9" fillId="3" borderId="17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left" wrapText="1"/>
    </xf>
    <xf numFmtId="49" fontId="9" fillId="0" borderId="19" xfId="0" applyNumberFormat="1" applyFont="1" applyFill="1" applyBorder="1" applyAlignment="1">
      <alignment horizontal="center" wrapText="1"/>
    </xf>
    <xf numFmtId="0" fontId="9" fillId="0" borderId="4" xfId="0" applyFont="1" applyFill="1" applyBorder="1" applyAlignment="1">
      <alignment horizontal="center" wrapText="1"/>
    </xf>
    <xf numFmtId="0" fontId="9" fillId="0" borderId="2" xfId="0" applyFont="1" applyFill="1" applyBorder="1" applyAlignment="1">
      <alignment horizontal="center" wrapText="1"/>
    </xf>
    <xf numFmtId="49" fontId="9" fillId="0" borderId="6" xfId="0" applyNumberFormat="1" applyFont="1" applyFill="1" applyBorder="1" applyAlignment="1">
      <alignment horizontal="left" wrapText="1"/>
    </xf>
    <xf numFmtId="49" fontId="9" fillId="0" borderId="6" xfId="0" applyNumberFormat="1" applyFont="1" applyFill="1" applyBorder="1" applyAlignment="1">
      <alignment wrapText="1"/>
    </xf>
    <xf numFmtId="0" fontId="9" fillId="0" borderId="3" xfId="0" applyFont="1" applyFill="1" applyBorder="1" applyAlignment="1">
      <alignment horizontal="center" wrapText="1"/>
    </xf>
    <xf numFmtId="49" fontId="9" fillId="0" borderId="20" xfId="0" applyNumberFormat="1" applyFont="1" applyFill="1" applyBorder="1" applyAlignment="1">
      <alignment wrapText="1"/>
    </xf>
    <xf numFmtId="0" fontId="9" fillId="0" borderId="0" xfId="0" applyFont="1" applyFill="1" applyBorder="1" applyAlignment="1">
      <alignment wrapText="1"/>
    </xf>
    <xf numFmtId="49" fontId="9" fillId="0" borderId="0" xfId="0" applyNumberFormat="1" applyFont="1" applyFill="1" applyBorder="1" applyAlignment="1">
      <alignment wrapText="1"/>
    </xf>
    <xf numFmtId="49" fontId="9" fillId="0" borderId="0" xfId="0" applyNumberFormat="1" applyFont="1" applyFill="1" applyBorder="1" applyAlignment="1">
      <alignment horizontal="center"/>
    </xf>
    <xf numFmtId="164" fontId="9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wrapText="1"/>
    </xf>
    <xf numFmtId="49" fontId="3" fillId="0" borderId="0" xfId="0" applyNumberFormat="1" applyFont="1" applyFill="1" applyBorder="1" applyAlignment="1">
      <alignment wrapText="1"/>
    </xf>
    <xf numFmtId="49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/>
    <xf numFmtId="164" fontId="3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/>
    <xf numFmtId="49" fontId="3" fillId="0" borderId="0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left" wrapText="1"/>
    </xf>
    <xf numFmtId="2" fontId="3" fillId="0" borderId="0" xfId="0" applyNumberFormat="1" applyFont="1" applyFill="1" applyBorder="1" applyAlignment="1">
      <alignment horizontal="left"/>
    </xf>
    <xf numFmtId="0" fontId="3" fillId="0" borderId="0" xfId="0" applyFont="1" applyFill="1" applyBorder="1"/>
    <xf numFmtId="2" fontId="3" fillId="0" borderId="0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7"/>
  <sheetViews>
    <sheetView view="pageBreakPreview" zoomScaleNormal="100" zoomScaleSheetLayoutView="100" workbookViewId="0">
      <selection activeCell="E29" sqref="E29"/>
    </sheetView>
  </sheetViews>
  <sheetFormatPr defaultRowHeight="12.75"/>
  <cols>
    <col min="1" max="1" width="39.7109375" style="71" customWidth="1"/>
    <col min="2" max="2" width="4.5703125" style="71" customWidth="1"/>
    <col min="3" max="3" width="20.5703125" style="71" customWidth="1"/>
    <col min="4" max="4" width="17.5703125" style="72" customWidth="1"/>
    <col min="5" max="5" width="21.85546875" style="70" customWidth="1"/>
    <col min="6" max="6" width="14.42578125" style="72" customWidth="1"/>
    <col min="7" max="7" width="14" style="72" customWidth="1"/>
    <col min="8" max="8" width="14.5703125" style="72" customWidth="1"/>
    <col min="9" max="9" width="15.42578125" style="1" customWidth="1"/>
    <col min="10" max="16384" width="9.140625" style="1"/>
  </cols>
  <sheetData>
    <row r="1" spans="1:9" ht="14.25" customHeight="1">
      <c r="A1" s="173" t="s">
        <v>123</v>
      </c>
      <c r="B1" s="160"/>
      <c r="C1" s="160"/>
      <c r="D1" s="160"/>
      <c r="E1" s="160"/>
      <c r="F1" s="160"/>
      <c r="G1" s="160"/>
      <c r="H1" s="160"/>
    </row>
    <row r="2" spans="1:9" ht="12" customHeight="1">
      <c r="A2" s="173" t="s">
        <v>124</v>
      </c>
      <c r="B2" s="160"/>
      <c r="C2" s="160"/>
      <c r="D2" s="160"/>
      <c r="E2" s="160"/>
      <c r="F2" s="160"/>
      <c r="G2" s="160"/>
      <c r="H2" s="160"/>
      <c r="I2" s="174"/>
    </row>
    <row r="3" spans="1:9" ht="12" customHeight="1">
      <c r="A3" s="173" t="s">
        <v>125</v>
      </c>
      <c r="B3" s="160"/>
      <c r="C3" s="160"/>
      <c r="D3" s="160"/>
      <c r="E3" s="160"/>
      <c r="F3" s="160"/>
      <c r="G3" s="160"/>
      <c r="H3" s="161"/>
      <c r="I3" s="73"/>
    </row>
    <row r="4" spans="1:9" ht="12.75" customHeight="1">
      <c r="A4" s="175" t="s">
        <v>126</v>
      </c>
      <c r="B4" s="162"/>
      <c r="C4" s="162"/>
      <c r="D4" s="162"/>
      <c r="E4" s="162"/>
      <c r="F4" s="162"/>
      <c r="G4" s="162"/>
      <c r="H4" s="70"/>
      <c r="I4" s="176" t="s">
        <v>127</v>
      </c>
    </row>
    <row r="5" spans="1:9" ht="12.75" customHeight="1">
      <c r="A5" s="177"/>
      <c r="B5" s="159"/>
      <c r="C5" s="159"/>
      <c r="D5" s="178"/>
      <c r="E5" s="74"/>
      <c r="F5" s="159"/>
      <c r="G5" s="159"/>
      <c r="H5" s="179" t="s">
        <v>128</v>
      </c>
      <c r="I5" s="180" t="s">
        <v>129</v>
      </c>
    </row>
    <row r="6" spans="1:9" ht="14.1" customHeight="1">
      <c r="A6" s="178" t="s">
        <v>130</v>
      </c>
      <c r="B6" s="178"/>
      <c r="D6" s="181"/>
      <c r="E6" s="182"/>
      <c r="F6" s="178" t="s">
        <v>302</v>
      </c>
      <c r="G6" s="178"/>
      <c r="H6" s="183" t="s">
        <v>131</v>
      </c>
      <c r="I6" s="76" t="s">
        <v>303</v>
      </c>
    </row>
    <row r="7" spans="1:9" ht="18" customHeight="1">
      <c r="A7" s="181" t="s">
        <v>132</v>
      </c>
      <c r="B7" s="181"/>
      <c r="D7" s="184"/>
      <c r="E7" s="179"/>
      <c r="F7" s="184"/>
      <c r="G7" s="184"/>
      <c r="H7" s="183"/>
      <c r="I7" s="185"/>
    </row>
    <row r="8" spans="1:9" ht="9.75" customHeight="1">
      <c r="A8" s="181" t="s">
        <v>133</v>
      </c>
      <c r="B8" s="181"/>
      <c r="C8" s="181"/>
      <c r="D8" s="184"/>
      <c r="E8" s="179"/>
      <c r="F8" s="184"/>
      <c r="G8" s="184"/>
      <c r="H8" s="183"/>
      <c r="I8" s="185"/>
    </row>
    <row r="9" spans="1:9" ht="9.75" customHeight="1">
      <c r="A9" s="181" t="s">
        <v>134</v>
      </c>
      <c r="B9" s="181"/>
      <c r="C9" s="181"/>
      <c r="D9" s="184"/>
      <c r="E9" s="179"/>
      <c r="F9" s="184"/>
      <c r="G9" s="184"/>
      <c r="H9" s="183" t="s">
        <v>135</v>
      </c>
      <c r="I9" s="185"/>
    </row>
    <row r="10" spans="1:9" ht="12.75" customHeight="1">
      <c r="A10" s="181" t="s">
        <v>136</v>
      </c>
      <c r="B10" s="1"/>
      <c r="C10" s="9" t="s">
        <v>137</v>
      </c>
      <c r="D10" s="9"/>
      <c r="E10" s="75"/>
      <c r="F10" s="9"/>
      <c r="G10" s="9"/>
      <c r="H10" s="183" t="s">
        <v>138</v>
      </c>
      <c r="I10" s="185"/>
    </row>
    <row r="11" spans="1:9" ht="15.75" customHeight="1">
      <c r="A11" s="181" t="s">
        <v>139</v>
      </c>
      <c r="B11" s="181"/>
      <c r="C11" s="181"/>
      <c r="D11" s="184"/>
      <c r="E11" s="179"/>
      <c r="F11" s="184"/>
      <c r="G11" s="184"/>
      <c r="H11" s="183" t="s">
        <v>140</v>
      </c>
      <c r="I11" s="185"/>
    </row>
    <row r="12" spans="1:9" ht="14.1" customHeight="1">
      <c r="A12" s="181" t="s">
        <v>141</v>
      </c>
      <c r="B12" s="181"/>
      <c r="C12" s="181"/>
      <c r="D12" s="184"/>
      <c r="E12" s="179"/>
      <c r="F12" s="184"/>
      <c r="G12" s="184"/>
      <c r="H12" s="183"/>
      <c r="I12" s="180"/>
    </row>
    <row r="13" spans="1:9" ht="14.1" customHeight="1">
      <c r="A13" s="181" t="s">
        <v>142</v>
      </c>
      <c r="B13" s="181"/>
      <c r="C13" s="181"/>
      <c r="D13" s="184"/>
      <c r="E13" s="179"/>
      <c r="F13" s="184"/>
      <c r="G13" s="184"/>
      <c r="H13" s="183" t="s">
        <v>143</v>
      </c>
      <c r="I13" s="180" t="s">
        <v>144</v>
      </c>
    </row>
    <row r="14" spans="1:9" ht="14.25" customHeight="1">
      <c r="B14" s="186"/>
      <c r="C14" s="186" t="s">
        <v>145</v>
      </c>
      <c r="D14" s="184"/>
      <c r="E14" s="179"/>
      <c r="F14" s="184"/>
      <c r="G14" s="184"/>
      <c r="H14" s="179"/>
      <c r="I14" s="187"/>
    </row>
    <row r="15" spans="1:9" ht="12.75" customHeight="1">
      <c r="A15" s="188"/>
      <c r="B15" s="189"/>
      <c r="C15" s="189"/>
      <c r="D15" s="190"/>
      <c r="E15" s="191" t="s">
        <v>5</v>
      </c>
      <c r="F15" s="192"/>
      <c r="G15" s="192"/>
      <c r="H15" s="192"/>
      <c r="I15" s="193"/>
    </row>
    <row r="16" spans="1:9" ht="9.9499999999999993" customHeight="1">
      <c r="A16" s="194"/>
      <c r="B16" s="194" t="s">
        <v>16</v>
      </c>
      <c r="C16" s="194" t="s">
        <v>146</v>
      </c>
      <c r="D16" s="195" t="s">
        <v>34</v>
      </c>
      <c r="E16" s="196" t="s">
        <v>43</v>
      </c>
      <c r="F16" s="197" t="s">
        <v>6</v>
      </c>
      <c r="G16" s="190" t="s">
        <v>9</v>
      </c>
      <c r="H16" s="198"/>
      <c r="I16" s="199" t="s">
        <v>2</v>
      </c>
    </row>
    <row r="17" spans="1:10" ht="9.9499999999999993" customHeight="1">
      <c r="A17" s="194" t="s">
        <v>4</v>
      </c>
      <c r="B17" s="194" t="s">
        <v>17</v>
      </c>
      <c r="C17" s="194" t="s">
        <v>39</v>
      </c>
      <c r="D17" s="195" t="s">
        <v>35</v>
      </c>
      <c r="E17" s="200" t="s">
        <v>44</v>
      </c>
      <c r="F17" s="195" t="s">
        <v>7</v>
      </c>
      <c r="G17" s="195" t="s">
        <v>10</v>
      </c>
      <c r="H17" s="201" t="s">
        <v>11</v>
      </c>
      <c r="I17" s="199" t="s">
        <v>3</v>
      </c>
    </row>
    <row r="18" spans="1:10" ht="9.9499999999999993" customHeight="1">
      <c r="A18" s="202"/>
      <c r="B18" s="194" t="s">
        <v>18</v>
      </c>
      <c r="C18" s="194" t="s">
        <v>40</v>
      </c>
      <c r="D18" s="195" t="s">
        <v>3</v>
      </c>
      <c r="E18" s="200" t="s">
        <v>45</v>
      </c>
      <c r="F18" s="195" t="s">
        <v>8</v>
      </c>
      <c r="G18" s="195"/>
      <c r="H18" s="201"/>
      <c r="I18" s="199"/>
    </row>
    <row r="19" spans="1:10" ht="9.9499999999999993" customHeight="1">
      <c r="A19" s="202"/>
      <c r="B19" s="203"/>
      <c r="C19" s="204"/>
      <c r="D19" s="205"/>
      <c r="E19" s="200"/>
      <c r="F19" s="195"/>
      <c r="G19" s="195"/>
      <c r="H19" s="201"/>
      <c r="I19" s="199"/>
    </row>
    <row r="20" spans="1:10" ht="9.9499999999999993" customHeight="1">
      <c r="A20" s="206">
        <v>1</v>
      </c>
      <c r="B20" s="207">
        <v>2</v>
      </c>
      <c r="C20" s="207">
        <v>3</v>
      </c>
      <c r="D20" s="190" t="s">
        <v>0</v>
      </c>
      <c r="E20" s="198" t="s">
        <v>1</v>
      </c>
      <c r="F20" s="190" t="s">
        <v>12</v>
      </c>
      <c r="G20" s="190" t="s">
        <v>13</v>
      </c>
      <c r="H20" s="196" t="s">
        <v>14</v>
      </c>
      <c r="I20" s="199" t="s">
        <v>15</v>
      </c>
    </row>
    <row r="21" spans="1:10">
      <c r="A21" s="208" t="s">
        <v>147</v>
      </c>
      <c r="B21" s="209"/>
      <c r="C21" s="209" t="s">
        <v>148</v>
      </c>
      <c r="D21" s="210">
        <f>D22+D94</f>
        <v>16514198.640000001</v>
      </c>
      <c r="E21" s="210">
        <f>E22+E94</f>
        <v>14637169.140000001</v>
      </c>
      <c r="F21" s="210" t="s">
        <v>184</v>
      </c>
      <c r="G21" s="210" t="s">
        <v>184</v>
      </c>
      <c r="H21" s="210">
        <f>E21</f>
        <v>14637169.140000001</v>
      </c>
      <c r="I21" s="210">
        <f>D21-H21</f>
        <v>1877029.5</v>
      </c>
      <c r="J21" s="37"/>
    </row>
    <row r="22" spans="1:10" ht="21" customHeight="1">
      <c r="A22" s="211" t="s">
        <v>149</v>
      </c>
      <c r="B22" s="209"/>
      <c r="C22" s="209" t="s">
        <v>150</v>
      </c>
      <c r="D22" s="210">
        <f>D23+D39+D47+D64+D68+D72+D83+D79</f>
        <v>11036700</v>
      </c>
      <c r="E22" s="210">
        <f>E23+E39+E47+E64+E68+E72+E83+E91+E79+E76</f>
        <v>9486720.5</v>
      </c>
      <c r="F22" s="210" t="s">
        <v>184</v>
      </c>
      <c r="G22" s="210" t="s">
        <v>184</v>
      </c>
      <c r="H22" s="210">
        <f t="shared" ref="H22:H85" si="0">E22</f>
        <v>9486720.5</v>
      </c>
      <c r="I22" s="210">
        <f t="shared" ref="I22:I85" si="1">D22-H22</f>
        <v>1549979.5</v>
      </c>
      <c r="J22" s="37"/>
    </row>
    <row r="23" spans="1:10" ht="15.95" customHeight="1">
      <c r="A23" s="211"/>
      <c r="B23" s="209"/>
      <c r="C23" s="209" t="s">
        <v>151</v>
      </c>
      <c r="D23" s="210">
        <f>D24</f>
        <v>2966400</v>
      </c>
      <c r="E23" s="210">
        <f>E24</f>
        <v>2723954.3899999997</v>
      </c>
      <c r="F23" s="210" t="s">
        <v>184</v>
      </c>
      <c r="G23" s="210" t="s">
        <v>184</v>
      </c>
      <c r="H23" s="210">
        <f t="shared" si="0"/>
        <v>2723954.3899999997</v>
      </c>
      <c r="I23" s="210">
        <f t="shared" si="1"/>
        <v>242445.61000000034</v>
      </c>
      <c r="J23" s="37"/>
    </row>
    <row r="24" spans="1:10" ht="15.95" customHeight="1">
      <c r="A24" s="212" t="s">
        <v>152</v>
      </c>
      <c r="B24" s="209"/>
      <c r="C24" s="209" t="s">
        <v>153</v>
      </c>
      <c r="D24" s="210">
        <f>D25+D31</f>
        <v>2966400</v>
      </c>
      <c r="E24" s="210">
        <f>E25+E31+E35</f>
        <v>2723954.3899999997</v>
      </c>
      <c r="F24" s="210" t="s">
        <v>184</v>
      </c>
      <c r="G24" s="210" t="s">
        <v>184</v>
      </c>
      <c r="H24" s="210">
        <f t="shared" si="0"/>
        <v>2723954.3899999997</v>
      </c>
      <c r="I24" s="210">
        <f t="shared" si="1"/>
        <v>242445.61000000034</v>
      </c>
      <c r="J24" s="37"/>
    </row>
    <row r="25" spans="1:10" ht="15.95" customHeight="1">
      <c r="A25" s="211"/>
      <c r="B25" s="209"/>
      <c r="C25" s="209" t="s">
        <v>154</v>
      </c>
      <c r="D25" s="210">
        <v>2966400</v>
      </c>
      <c r="E25" s="210">
        <f>E27+E28+E29+E30</f>
        <v>2512637.9</v>
      </c>
      <c r="F25" s="210" t="s">
        <v>184</v>
      </c>
      <c r="G25" s="210" t="s">
        <v>184</v>
      </c>
      <c r="H25" s="210">
        <f t="shared" si="0"/>
        <v>2512637.9</v>
      </c>
      <c r="I25" s="210">
        <f t="shared" si="1"/>
        <v>453762.10000000009</v>
      </c>
      <c r="J25" s="37"/>
    </row>
    <row r="26" spans="1:10" ht="15.95" hidden="1" customHeight="1">
      <c r="A26" s="211"/>
      <c r="B26" s="209"/>
      <c r="C26" s="209" t="s">
        <v>155</v>
      </c>
      <c r="D26" s="210"/>
      <c r="E26" s="210"/>
      <c r="F26" s="210" t="s">
        <v>184</v>
      </c>
      <c r="G26" s="210" t="s">
        <v>184</v>
      </c>
      <c r="H26" s="210">
        <f t="shared" si="0"/>
        <v>0</v>
      </c>
      <c r="I26" s="210">
        <f t="shared" si="1"/>
        <v>0</v>
      </c>
      <c r="J26" s="37"/>
    </row>
    <row r="27" spans="1:10" ht="15.95" customHeight="1">
      <c r="A27" s="211"/>
      <c r="B27" s="209"/>
      <c r="C27" s="209" t="s">
        <v>156</v>
      </c>
      <c r="D27" s="210">
        <v>0</v>
      </c>
      <c r="E27" s="213">
        <v>2495167.56</v>
      </c>
      <c r="F27" s="210" t="s">
        <v>184</v>
      </c>
      <c r="G27" s="210" t="s">
        <v>184</v>
      </c>
      <c r="H27" s="210">
        <f t="shared" si="0"/>
        <v>2495167.56</v>
      </c>
      <c r="I27" s="210">
        <f t="shared" si="1"/>
        <v>-2495167.56</v>
      </c>
      <c r="J27" s="37"/>
    </row>
    <row r="28" spans="1:10" ht="15.95" customHeight="1">
      <c r="A28" s="211"/>
      <c r="B28" s="209"/>
      <c r="C28" s="209" t="s">
        <v>304</v>
      </c>
      <c r="D28" s="210">
        <v>0</v>
      </c>
      <c r="E28" s="213">
        <v>6387.61</v>
      </c>
      <c r="F28" s="210">
        <v>0</v>
      </c>
      <c r="G28" s="210">
        <v>0</v>
      </c>
      <c r="H28" s="210">
        <f t="shared" si="0"/>
        <v>6387.61</v>
      </c>
      <c r="I28" s="210">
        <f t="shared" si="1"/>
        <v>-6387.61</v>
      </c>
      <c r="J28" s="37"/>
    </row>
    <row r="29" spans="1:10" ht="15.95" customHeight="1">
      <c r="A29" s="211"/>
      <c r="B29" s="209"/>
      <c r="C29" s="209" t="s">
        <v>305</v>
      </c>
      <c r="D29" s="210">
        <v>0</v>
      </c>
      <c r="E29" s="213">
        <v>11082.73</v>
      </c>
      <c r="F29" s="210">
        <v>0</v>
      </c>
      <c r="G29" s="210">
        <v>0</v>
      </c>
      <c r="H29" s="210">
        <f>E29</f>
        <v>11082.73</v>
      </c>
      <c r="I29" s="210">
        <f t="shared" si="1"/>
        <v>-11082.73</v>
      </c>
      <c r="J29" s="37"/>
    </row>
    <row r="30" spans="1:10" ht="15.95" customHeight="1">
      <c r="A30" s="211"/>
      <c r="B30" s="209"/>
      <c r="C30" s="209" t="s">
        <v>306</v>
      </c>
      <c r="D30" s="210">
        <v>0</v>
      </c>
      <c r="E30" s="213">
        <v>0</v>
      </c>
      <c r="F30" s="210">
        <v>0</v>
      </c>
      <c r="G30" s="210">
        <v>0</v>
      </c>
      <c r="H30" s="210">
        <f>E30</f>
        <v>0</v>
      </c>
      <c r="I30" s="210">
        <f t="shared" si="1"/>
        <v>0</v>
      </c>
      <c r="J30" s="37"/>
    </row>
    <row r="31" spans="1:10" ht="15.95" customHeight="1">
      <c r="A31" s="211"/>
      <c r="B31" s="209"/>
      <c r="C31" s="209" t="s">
        <v>157</v>
      </c>
      <c r="D31" s="210">
        <v>0</v>
      </c>
      <c r="E31" s="210">
        <f>E32+E33+E34</f>
        <v>198404.48000000001</v>
      </c>
      <c r="F31" s="210" t="s">
        <v>184</v>
      </c>
      <c r="G31" s="210" t="s">
        <v>184</v>
      </c>
      <c r="H31" s="210">
        <f t="shared" si="0"/>
        <v>198404.48000000001</v>
      </c>
      <c r="I31" s="210">
        <f t="shared" si="1"/>
        <v>-198404.48000000001</v>
      </c>
      <c r="J31" s="37"/>
    </row>
    <row r="32" spans="1:10" ht="15.95" customHeight="1">
      <c r="A32" s="214"/>
      <c r="B32" s="209"/>
      <c r="C32" s="209" t="s">
        <v>158</v>
      </c>
      <c r="D32" s="210">
        <v>0</v>
      </c>
      <c r="E32" s="213">
        <v>198016.38</v>
      </c>
      <c r="F32" s="210" t="s">
        <v>184</v>
      </c>
      <c r="G32" s="210" t="s">
        <v>184</v>
      </c>
      <c r="H32" s="210">
        <f t="shared" si="0"/>
        <v>198016.38</v>
      </c>
      <c r="I32" s="210">
        <f t="shared" si="1"/>
        <v>-198016.38</v>
      </c>
      <c r="J32" s="37"/>
    </row>
    <row r="33" spans="1:10" ht="15.95" customHeight="1">
      <c r="A33" s="214"/>
      <c r="B33" s="209"/>
      <c r="C33" s="209" t="s">
        <v>223</v>
      </c>
      <c r="D33" s="210">
        <v>0</v>
      </c>
      <c r="E33" s="213">
        <v>80.599999999999994</v>
      </c>
      <c r="F33" s="210" t="s">
        <v>184</v>
      </c>
      <c r="G33" s="210" t="s">
        <v>184</v>
      </c>
      <c r="H33" s="210">
        <f t="shared" si="0"/>
        <v>80.599999999999994</v>
      </c>
      <c r="I33" s="210">
        <f t="shared" si="1"/>
        <v>-80.599999999999994</v>
      </c>
      <c r="J33" s="37"/>
    </row>
    <row r="34" spans="1:10" ht="15.95" customHeight="1">
      <c r="A34" s="214"/>
      <c r="B34" s="209"/>
      <c r="C34" s="209" t="s">
        <v>159</v>
      </c>
      <c r="D34" s="210">
        <v>0</v>
      </c>
      <c r="E34" s="213">
        <v>307.5</v>
      </c>
      <c r="F34" s="210">
        <v>0</v>
      </c>
      <c r="G34" s="210">
        <v>0</v>
      </c>
      <c r="H34" s="210">
        <f t="shared" si="0"/>
        <v>307.5</v>
      </c>
      <c r="I34" s="210">
        <f t="shared" si="1"/>
        <v>-307.5</v>
      </c>
      <c r="J34" s="37"/>
    </row>
    <row r="35" spans="1:10" ht="15.95" customHeight="1">
      <c r="A35" s="214"/>
      <c r="B35" s="209"/>
      <c r="C35" s="209" t="s">
        <v>160</v>
      </c>
      <c r="D35" s="210">
        <v>0</v>
      </c>
      <c r="E35" s="210">
        <f>E36+E38+E37</f>
        <v>12912.01</v>
      </c>
      <c r="F35" s="210">
        <v>0</v>
      </c>
      <c r="G35" s="210">
        <v>0</v>
      </c>
      <c r="H35" s="210">
        <f t="shared" si="0"/>
        <v>12912.01</v>
      </c>
      <c r="I35" s="210">
        <f t="shared" si="1"/>
        <v>-12912.01</v>
      </c>
      <c r="J35" s="37"/>
    </row>
    <row r="36" spans="1:10" ht="15.95" customHeight="1">
      <c r="A36" s="214"/>
      <c r="B36" s="209"/>
      <c r="C36" s="209" t="s">
        <v>161</v>
      </c>
      <c r="D36" s="210">
        <v>0</v>
      </c>
      <c r="E36" s="213">
        <v>11807.16</v>
      </c>
      <c r="F36" s="210">
        <v>0</v>
      </c>
      <c r="G36" s="210">
        <v>0</v>
      </c>
      <c r="H36" s="210">
        <f t="shared" si="0"/>
        <v>11807.16</v>
      </c>
      <c r="I36" s="210">
        <f t="shared" si="1"/>
        <v>-11807.16</v>
      </c>
      <c r="J36" s="37"/>
    </row>
    <row r="37" spans="1:10" ht="15.95" customHeight="1">
      <c r="A37" s="214"/>
      <c r="B37" s="209"/>
      <c r="C37" s="209" t="s">
        <v>196</v>
      </c>
      <c r="D37" s="210">
        <v>0</v>
      </c>
      <c r="E37" s="213">
        <v>318.73</v>
      </c>
      <c r="F37" s="210">
        <v>0</v>
      </c>
      <c r="G37" s="210">
        <v>0</v>
      </c>
      <c r="H37" s="210">
        <f t="shared" si="0"/>
        <v>318.73</v>
      </c>
      <c r="I37" s="210">
        <f t="shared" si="1"/>
        <v>-318.73</v>
      </c>
      <c r="J37" s="37"/>
    </row>
    <row r="38" spans="1:10" ht="15.95" customHeight="1">
      <c r="A38" s="214"/>
      <c r="B38" s="209"/>
      <c r="C38" s="209" t="s">
        <v>162</v>
      </c>
      <c r="D38" s="210">
        <v>0</v>
      </c>
      <c r="E38" s="213">
        <v>786.12</v>
      </c>
      <c r="F38" s="210">
        <v>0</v>
      </c>
      <c r="G38" s="210">
        <v>0</v>
      </c>
      <c r="H38" s="210">
        <f t="shared" si="0"/>
        <v>786.12</v>
      </c>
      <c r="I38" s="210">
        <f t="shared" si="1"/>
        <v>-786.12</v>
      </c>
      <c r="J38" s="37"/>
    </row>
    <row r="39" spans="1:10" ht="15.95" customHeight="1">
      <c r="A39" s="215"/>
      <c r="B39" s="209"/>
      <c r="C39" s="216" t="s">
        <v>163</v>
      </c>
      <c r="D39" s="210">
        <f>D40</f>
        <v>314400</v>
      </c>
      <c r="E39" s="210">
        <f>E40</f>
        <v>97145.200000000012</v>
      </c>
      <c r="F39" s="210" t="s">
        <v>184</v>
      </c>
      <c r="G39" s="210" t="s">
        <v>184</v>
      </c>
      <c r="H39" s="210">
        <f t="shared" si="0"/>
        <v>97145.200000000012</v>
      </c>
      <c r="I39" s="210">
        <f t="shared" si="1"/>
        <v>217254.8</v>
      </c>
      <c r="J39" s="37"/>
    </row>
    <row r="40" spans="1:10" ht="15.95" customHeight="1">
      <c r="A40" s="212" t="s">
        <v>197</v>
      </c>
      <c r="B40" s="217"/>
      <c r="C40" s="216" t="s">
        <v>164</v>
      </c>
      <c r="D40" s="210">
        <f>D41</f>
        <v>314400</v>
      </c>
      <c r="E40" s="210">
        <f>E41+E45</f>
        <v>97145.200000000012</v>
      </c>
      <c r="F40" s="210" t="s">
        <v>184</v>
      </c>
      <c r="G40" s="210" t="s">
        <v>184</v>
      </c>
      <c r="H40" s="210">
        <f t="shared" si="0"/>
        <v>97145.200000000012</v>
      </c>
      <c r="I40" s="210">
        <f t="shared" si="1"/>
        <v>217254.8</v>
      </c>
      <c r="J40" s="37"/>
    </row>
    <row r="41" spans="1:10" ht="15.95" customHeight="1">
      <c r="A41" s="215"/>
      <c r="B41" s="217"/>
      <c r="C41" s="216" t="s">
        <v>165</v>
      </c>
      <c r="D41" s="210">
        <v>314400</v>
      </c>
      <c r="E41" s="210">
        <f>E42+E44+E43</f>
        <v>97145.200000000012</v>
      </c>
      <c r="F41" s="210" t="s">
        <v>184</v>
      </c>
      <c r="G41" s="210" t="s">
        <v>184</v>
      </c>
      <c r="H41" s="210">
        <f t="shared" si="0"/>
        <v>97145.200000000012</v>
      </c>
      <c r="I41" s="210">
        <f t="shared" si="1"/>
        <v>217254.8</v>
      </c>
      <c r="J41" s="37"/>
    </row>
    <row r="42" spans="1:10" ht="15.95" customHeight="1">
      <c r="A42" s="215"/>
      <c r="B42" s="217"/>
      <c r="C42" s="216" t="s">
        <v>166</v>
      </c>
      <c r="D42" s="210">
        <v>0</v>
      </c>
      <c r="E42" s="213">
        <v>97083.71</v>
      </c>
      <c r="F42" s="210">
        <v>0</v>
      </c>
      <c r="G42" s="210">
        <v>0</v>
      </c>
      <c r="H42" s="210">
        <f t="shared" si="0"/>
        <v>97083.71</v>
      </c>
      <c r="I42" s="210">
        <f t="shared" si="1"/>
        <v>-97083.71</v>
      </c>
      <c r="J42" s="37"/>
    </row>
    <row r="43" spans="1:10" ht="15.95" customHeight="1">
      <c r="A43" s="215"/>
      <c r="B43" s="217"/>
      <c r="C43" s="216" t="s">
        <v>222</v>
      </c>
      <c r="D43" s="210">
        <v>0</v>
      </c>
      <c r="E43" s="213">
        <v>61.49</v>
      </c>
      <c r="F43" s="210">
        <v>0</v>
      </c>
      <c r="G43" s="210">
        <v>0</v>
      </c>
      <c r="H43" s="210">
        <f t="shared" si="0"/>
        <v>61.49</v>
      </c>
      <c r="I43" s="210">
        <f t="shared" si="1"/>
        <v>-61.49</v>
      </c>
      <c r="J43" s="37"/>
    </row>
    <row r="44" spans="1:10" ht="15.95" customHeight="1">
      <c r="A44" s="215"/>
      <c r="B44" s="217"/>
      <c r="C44" s="216" t="s">
        <v>307</v>
      </c>
      <c r="D44" s="210">
        <v>0</v>
      </c>
      <c r="E44" s="213">
        <v>0</v>
      </c>
      <c r="F44" s="210">
        <v>0</v>
      </c>
      <c r="G44" s="210">
        <v>0</v>
      </c>
      <c r="H44" s="210">
        <f t="shared" si="0"/>
        <v>0</v>
      </c>
      <c r="I44" s="210">
        <f t="shared" si="1"/>
        <v>0</v>
      </c>
      <c r="J44" s="37"/>
    </row>
    <row r="45" spans="1:10" ht="15.95" customHeight="1">
      <c r="A45" s="215"/>
      <c r="B45" s="217"/>
      <c r="C45" s="216" t="s">
        <v>308</v>
      </c>
      <c r="D45" s="210">
        <f>D46</f>
        <v>0</v>
      </c>
      <c r="E45" s="210">
        <f>E46</f>
        <v>0</v>
      </c>
      <c r="F45" s="210">
        <v>0</v>
      </c>
      <c r="G45" s="210">
        <v>0</v>
      </c>
      <c r="H45" s="210">
        <f t="shared" si="0"/>
        <v>0</v>
      </c>
      <c r="I45" s="210">
        <f t="shared" si="1"/>
        <v>0</v>
      </c>
      <c r="J45" s="37"/>
    </row>
    <row r="46" spans="1:10" ht="15.95" customHeight="1">
      <c r="A46" s="215"/>
      <c r="B46" s="217"/>
      <c r="C46" s="216" t="s">
        <v>309</v>
      </c>
      <c r="D46" s="210">
        <v>0</v>
      </c>
      <c r="E46" s="213">
        <v>0</v>
      </c>
      <c r="F46" s="210">
        <v>0</v>
      </c>
      <c r="G46" s="210">
        <v>0</v>
      </c>
      <c r="H46" s="210">
        <f t="shared" si="0"/>
        <v>0</v>
      </c>
      <c r="I46" s="210">
        <f t="shared" si="1"/>
        <v>0</v>
      </c>
      <c r="J46" s="37"/>
    </row>
    <row r="47" spans="1:10" ht="15.95" customHeight="1">
      <c r="A47" s="215"/>
      <c r="B47" s="217"/>
      <c r="C47" s="216" t="s">
        <v>167</v>
      </c>
      <c r="D47" s="210">
        <f>D48+D53</f>
        <v>7603200</v>
      </c>
      <c r="E47" s="210">
        <f>E48+E53</f>
        <v>6052119.5199999996</v>
      </c>
      <c r="F47" s="210" t="s">
        <v>184</v>
      </c>
      <c r="G47" s="210" t="s">
        <v>184</v>
      </c>
      <c r="H47" s="210">
        <f t="shared" si="0"/>
        <v>6052119.5199999996</v>
      </c>
      <c r="I47" s="210">
        <f t="shared" si="1"/>
        <v>1551080.4800000004</v>
      </c>
      <c r="J47" s="37"/>
    </row>
    <row r="48" spans="1:10" ht="15.95" customHeight="1">
      <c r="A48" s="212" t="s">
        <v>169</v>
      </c>
      <c r="B48" s="217"/>
      <c r="C48" s="216" t="s">
        <v>168</v>
      </c>
      <c r="D48" s="210">
        <f>D49</f>
        <v>1042900</v>
      </c>
      <c r="E48" s="210">
        <f>E49</f>
        <v>752939.02</v>
      </c>
      <c r="F48" s="210" t="s">
        <v>184</v>
      </c>
      <c r="G48" s="210" t="s">
        <v>184</v>
      </c>
      <c r="H48" s="210">
        <f t="shared" si="0"/>
        <v>752939.02</v>
      </c>
      <c r="I48" s="210">
        <f t="shared" si="1"/>
        <v>289960.98</v>
      </c>
      <c r="J48" s="37"/>
    </row>
    <row r="49" spans="1:10" ht="15.95" customHeight="1">
      <c r="A49" s="215"/>
      <c r="B49" s="217"/>
      <c r="C49" s="216" t="s">
        <v>170</v>
      </c>
      <c r="D49" s="210">
        <v>1042900</v>
      </c>
      <c r="E49" s="210">
        <f>E50+E51+E52</f>
        <v>752939.02</v>
      </c>
      <c r="F49" s="210" t="s">
        <v>184</v>
      </c>
      <c r="G49" s="210" t="s">
        <v>184</v>
      </c>
      <c r="H49" s="210">
        <f t="shared" si="0"/>
        <v>752939.02</v>
      </c>
      <c r="I49" s="210">
        <f t="shared" si="1"/>
        <v>289960.98</v>
      </c>
      <c r="J49" s="37"/>
    </row>
    <row r="50" spans="1:10" ht="15.95" customHeight="1">
      <c r="A50" s="215"/>
      <c r="B50" s="217"/>
      <c r="C50" s="216" t="s">
        <v>171</v>
      </c>
      <c r="D50" s="210">
        <v>0</v>
      </c>
      <c r="E50" s="213">
        <v>747274.16</v>
      </c>
      <c r="F50" s="210" t="s">
        <v>184</v>
      </c>
      <c r="G50" s="210" t="s">
        <v>184</v>
      </c>
      <c r="H50" s="210">
        <f t="shared" si="0"/>
        <v>747274.16</v>
      </c>
      <c r="I50" s="210">
        <f t="shared" si="1"/>
        <v>-747274.16</v>
      </c>
      <c r="J50" s="37"/>
    </row>
    <row r="51" spans="1:10" ht="15.95" customHeight="1">
      <c r="A51" s="215"/>
      <c r="B51" s="217"/>
      <c r="C51" s="216" t="s">
        <v>198</v>
      </c>
      <c r="D51" s="210">
        <v>0</v>
      </c>
      <c r="E51" s="213">
        <v>5664.86</v>
      </c>
      <c r="F51" s="210" t="s">
        <v>184</v>
      </c>
      <c r="G51" s="210" t="s">
        <v>184</v>
      </c>
      <c r="H51" s="210">
        <f t="shared" si="0"/>
        <v>5664.86</v>
      </c>
      <c r="I51" s="210">
        <f t="shared" si="1"/>
        <v>-5664.86</v>
      </c>
      <c r="J51" s="37"/>
    </row>
    <row r="52" spans="1:10" ht="15.95" customHeight="1">
      <c r="A52" s="215"/>
      <c r="B52" s="217"/>
      <c r="C52" s="216" t="s">
        <v>227</v>
      </c>
      <c r="D52" s="210">
        <v>0</v>
      </c>
      <c r="E52" s="213">
        <v>0</v>
      </c>
      <c r="F52" s="210">
        <v>0</v>
      </c>
      <c r="G52" s="210">
        <v>0</v>
      </c>
      <c r="H52" s="210">
        <f t="shared" si="0"/>
        <v>0</v>
      </c>
      <c r="I52" s="210">
        <f t="shared" si="1"/>
        <v>0</v>
      </c>
      <c r="J52" s="37"/>
    </row>
    <row r="53" spans="1:10" ht="15.95" customHeight="1">
      <c r="A53" s="212" t="s">
        <v>199</v>
      </c>
      <c r="B53" s="217"/>
      <c r="C53" s="216" t="s">
        <v>172</v>
      </c>
      <c r="D53" s="210">
        <f>D59+D54</f>
        <v>6560300</v>
      </c>
      <c r="E53" s="210">
        <f>E54+E59</f>
        <v>5299180.5</v>
      </c>
      <c r="F53" s="210" t="s">
        <v>184</v>
      </c>
      <c r="G53" s="210" t="s">
        <v>184</v>
      </c>
      <c r="H53" s="210">
        <f t="shared" si="0"/>
        <v>5299180.5</v>
      </c>
      <c r="I53" s="210">
        <f t="shared" si="1"/>
        <v>1261119.5</v>
      </c>
      <c r="J53" s="37"/>
    </row>
    <row r="54" spans="1:10" ht="15.95" customHeight="1">
      <c r="A54" s="212"/>
      <c r="B54" s="217"/>
      <c r="C54" s="216" t="s">
        <v>310</v>
      </c>
      <c r="D54" s="210">
        <f>D55</f>
        <v>4151700</v>
      </c>
      <c r="E54" s="210">
        <f>E55</f>
        <v>1599831.6400000001</v>
      </c>
      <c r="F54" s="210" t="s">
        <v>184</v>
      </c>
      <c r="G54" s="210" t="s">
        <v>184</v>
      </c>
      <c r="H54" s="210">
        <f t="shared" si="0"/>
        <v>1599831.6400000001</v>
      </c>
      <c r="I54" s="210">
        <f t="shared" si="1"/>
        <v>2551868.36</v>
      </c>
      <c r="J54" s="37"/>
    </row>
    <row r="55" spans="1:10" ht="15.95" customHeight="1">
      <c r="A55" s="215" t="s">
        <v>200</v>
      </c>
      <c r="B55" s="217"/>
      <c r="C55" s="216" t="s">
        <v>201</v>
      </c>
      <c r="D55" s="210">
        <v>4151700</v>
      </c>
      <c r="E55" s="210">
        <f>SUM(E56:E58)</f>
        <v>1599831.6400000001</v>
      </c>
      <c r="F55" s="210" t="s">
        <v>184</v>
      </c>
      <c r="G55" s="210" t="s">
        <v>184</v>
      </c>
      <c r="H55" s="210">
        <f t="shared" si="0"/>
        <v>1599831.6400000001</v>
      </c>
      <c r="I55" s="210">
        <f t="shared" si="1"/>
        <v>2551868.36</v>
      </c>
      <c r="J55" s="37"/>
    </row>
    <row r="56" spans="1:10" ht="15.95" customHeight="1">
      <c r="A56" s="212"/>
      <c r="B56" s="217"/>
      <c r="C56" s="216" t="s">
        <v>202</v>
      </c>
      <c r="D56" s="210">
        <v>0</v>
      </c>
      <c r="E56" s="213">
        <v>1592533.6</v>
      </c>
      <c r="F56" s="210" t="s">
        <v>184</v>
      </c>
      <c r="G56" s="210" t="s">
        <v>184</v>
      </c>
      <c r="H56" s="210">
        <f t="shared" si="0"/>
        <v>1592533.6</v>
      </c>
      <c r="I56" s="210">
        <f t="shared" si="1"/>
        <v>-1592533.6</v>
      </c>
      <c r="J56" s="37"/>
    </row>
    <row r="57" spans="1:10" ht="15.95" customHeight="1">
      <c r="A57" s="212"/>
      <c r="B57" s="217"/>
      <c r="C57" s="216" t="s">
        <v>203</v>
      </c>
      <c r="D57" s="210">
        <v>0</v>
      </c>
      <c r="E57" s="213">
        <v>12407.01</v>
      </c>
      <c r="F57" s="210">
        <v>0</v>
      </c>
      <c r="G57" s="210">
        <v>0</v>
      </c>
      <c r="H57" s="210">
        <f t="shared" si="0"/>
        <v>12407.01</v>
      </c>
      <c r="I57" s="210">
        <f t="shared" si="1"/>
        <v>-12407.01</v>
      </c>
      <c r="J57" s="37"/>
    </row>
    <row r="58" spans="1:10" ht="15.95" customHeight="1">
      <c r="A58" s="212"/>
      <c r="B58" s="217"/>
      <c r="C58" s="216" t="s">
        <v>204</v>
      </c>
      <c r="D58" s="210">
        <v>0</v>
      </c>
      <c r="E58" s="213">
        <v>-5108.97</v>
      </c>
      <c r="F58" s="210">
        <v>0</v>
      </c>
      <c r="G58" s="210">
        <v>0</v>
      </c>
      <c r="H58" s="210">
        <f t="shared" si="0"/>
        <v>-5108.97</v>
      </c>
      <c r="I58" s="210">
        <f t="shared" si="1"/>
        <v>5108.97</v>
      </c>
      <c r="J58" s="37"/>
    </row>
    <row r="59" spans="1:10" ht="15.95" customHeight="1">
      <c r="A59" s="212"/>
      <c r="B59" s="217"/>
      <c r="C59" s="216" t="s">
        <v>205</v>
      </c>
      <c r="D59" s="210">
        <f>D60</f>
        <v>2408600</v>
      </c>
      <c r="E59" s="210">
        <f>E60</f>
        <v>3699348.86</v>
      </c>
      <c r="F59" s="210" t="s">
        <v>184</v>
      </c>
      <c r="G59" s="210" t="s">
        <v>184</v>
      </c>
      <c r="H59" s="210">
        <f t="shared" si="0"/>
        <v>3699348.86</v>
      </c>
      <c r="I59" s="210">
        <f t="shared" si="1"/>
        <v>-1290748.8599999999</v>
      </c>
      <c r="J59" s="37"/>
    </row>
    <row r="60" spans="1:10" ht="15.95" customHeight="1">
      <c r="A60" s="215" t="s">
        <v>206</v>
      </c>
      <c r="B60" s="217"/>
      <c r="C60" s="216" t="s">
        <v>207</v>
      </c>
      <c r="D60" s="210">
        <v>2408600</v>
      </c>
      <c r="E60" s="210">
        <f>E61+E62+E63</f>
        <v>3699348.86</v>
      </c>
      <c r="F60" s="210" t="s">
        <v>184</v>
      </c>
      <c r="G60" s="210" t="s">
        <v>184</v>
      </c>
      <c r="H60" s="210">
        <f t="shared" si="0"/>
        <v>3699348.86</v>
      </c>
      <c r="I60" s="210">
        <f t="shared" si="1"/>
        <v>-1290748.8599999999</v>
      </c>
      <c r="J60" s="37"/>
    </row>
    <row r="61" spans="1:10" ht="24.75" customHeight="1">
      <c r="A61" s="218"/>
      <c r="B61" s="217"/>
      <c r="C61" s="216" t="s">
        <v>208</v>
      </c>
      <c r="D61" s="210">
        <v>0</v>
      </c>
      <c r="E61" s="213">
        <v>3686602.33</v>
      </c>
      <c r="F61" s="210" t="s">
        <v>184</v>
      </c>
      <c r="G61" s="210" t="s">
        <v>184</v>
      </c>
      <c r="H61" s="210">
        <f t="shared" si="0"/>
        <v>3686602.33</v>
      </c>
      <c r="I61" s="210">
        <f t="shared" si="1"/>
        <v>-3686602.33</v>
      </c>
      <c r="J61" s="37"/>
    </row>
    <row r="62" spans="1:10" ht="15.95" customHeight="1">
      <c r="A62" s="215"/>
      <c r="B62" s="217"/>
      <c r="C62" s="216" t="s">
        <v>209</v>
      </c>
      <c r="D62" s="210">
        <v>0</v>
      </c>
      <c r="E62" s="213">
        <v>13819.53</v>
      </c>
      <c r="F62" s="210" t="s">
        <v>184</v>
      </c>
      <c r="G62" s="210" t="s">
        <v>184</v>
      </c>
      <c r="H62" s="210">
        <f t="shared" si="0"/>
        <v>13819.53</v>
      </c>
      <c r="I62" s="210">
        <f t="shared" si="1"/>
        <v>-13819.53</v>
      </c>
      <c r="J62" s="37"/>
    </row>
    <row r="63" spans="1:10" ht="15.95" customHeight="1">
      <c r="A63" s="215"/>
      <c r="B63" s="217"/>
      <c r="C63" s="216" t="s">
        <v>210</v>
      </c>
      <c r="D63" s="210">
        <v>0</v>
      </c>
      <c r="E63" s="213">
        <v>-1073</v>
      </c>
      <c r="F63" s="210" t="s">
        <v>184</v>
      </c>
      <c r="G63" s="210" t="s">
        <v>184</v>
      </c>
      <c r="H63" s="210">
        <f t="shared" si="0"/>
        <v>-1073</v>
      </c>
      <c r="I63" s="210">
        <f t="shared" si="1"/>
        <v>1073</v>
      </c>
      <c r="J63" s="37"/>
    </row>
    <row r="64" spans="1:10" ht="15.95" customHeight="1">
      <c r="A64" s="212" t="s">
        <v>211</v>
      </c>
      <c r="B64" s="217"/>
      <c r="C64" s="216" t="s">
        <v>173</v>
      </c>
      <c r="D64" s="210">
        <f>D65</f>
        <v>88800</v>
      </c>
      <c r="E64" s="210">
        <f>E65</f>
        <v>53300</v>
      </c>
      <c r="F64" s="210" t="s">
        <v>184</v>
      </c>
      <c r="G64" s="210" t="s">
        <v>184</v>
      </c>
      <c r="H64" s="210">
        <f t="shared" si="0"/>
        <v>53300</v>
      </c>
      <c r="I64" s="210">
        <f t="shared" si="1"/>
        <v>35500</v>
      </c>
      <c r="J64" s="37"/>
    </row>
    <row r="65" spans="1:10" ht="15.95" customHeight="1">
      <c r="A65" s="215"/>
      <c r="B65" s="217"/>
      <c r="C65" s="216" t="s">
        <v>174</v>
      </c>
      <c r="D65" s="210">
        <f>D66</f>
        <v>88800</v>
      </c>
      <c r="E65" s="210">
        <f>E66</f>
        <v>53300</v>
      </c>
      <c r="F65" s="210" t="s">
        <v>184</v>
      </c>
      <c r="G65" s="210" t="s">
        <v>184</v>
      </c>
      <c r="H65" s="210">
        <f t="shared" si="0"/>
        <v>53300</v>
      </c>
      <c r="I65" s="210">
        <f t="shared" si="1"/>
        <v>35500</v>
      </c>
      <c r="J65" s="37"/>
    </row>
    <row r="66" spans="1:10" ht="15.95" customHeight="1">
      <c r="A66" s="215"/>
      <c r="B66" s="217"/>
      <c r="C66" s="216" t="s">
        <v>175</v>
      </c>
      <c r="D66" s="210">
        <v>88800</v>
      </c>
      <c r="E66" s="210">
        <f>E67</f>
        <v>53300</v>
      </c>
      <c r="F66" s="210" t="s">
        <v>184</v>
      </c>
      <c r="G66" s="210" t="s">
        <v>184</v>
      </c>
      <c r="H66" s="210">
        <f t="shared" si="0"/>
        <v>53300</v>
      </c>
      <c r="I66" s="210">
        <f t="shared" si="1"/>
        <v>35500</v>
      </c>
      <c r="J66" s="37"/>
    </row>
    <row r="67" spans="1:10" ht="15.95" customHeight="1">
      <c r="A67" s="215"/>
      <c r="B67" s="217"/>
      <c r="C67" s="216" t="s">
        <v>176</v>
      </c>
      <c r="D67" s="210">
        <v>0</v>
      </c>
      <c r="E67" s="213">
        <v>53300</v>
      </c>
      <c r="F67" s="210" t="s">
        <v>184</v>
      </c>
      <c r="G67" s="210" t="s">
        <v>184</v>
      </c>
      <c r="H67" s="210">
        <f t="shared" si="0"/>
        <v>53300</v>
      </c>
      <c r="I67" s="210">
        <f t="shared" si="1"/>
        <v>-53300</v>
      </c>
      <c r="J67" s="37"/>
    </row>
    <row r="68" spans="1:10" ht="39" customHeight="1">
      <c r="A68" s="212" t="s">
        <v>212</v>
      </c>
      <c r="B68" s="217"/>
      <c r="C68" s="216" t="s">
        <v>213</v>
      </c>
      <c r="D68" s="210">
        <f t="shared" ref="D68:E70" si="2">D69</f>
        <v>8300</v>
      </c>
      <c r="E68" s="210">
        <f t="shared" si="2"/>
        <v>0</v>
      </c>
      <c r="F68" s="210" t="s">
        <v>184</v>
      </c>
      <c r="G68" s="210" t="s">
        <v>184</v>
      </c>
      <c r="H68" s="210">
        <f t="shared" si="0"/>
        <v>0</v>
      </c>
      <c r="I68" s="210">
        <f t="shared" si="1"/>
        <v>8300</v>
      </c>
      <c r="J68" s="37"/>
    </row>
    <row r="69" spans="1:10" ht="15.95" customHeight="1">
      <c r="A69" s="212"/>
      <c r="B69" s="217"/>
      <c r="C69" s="216" t="s">
        <v>214</v>
      </c>
      <c r="D69" s="210">
        <f t="shared" si="2"/>
        <v>8300</v>
      </c>
      <c r="E69" s="210">
        <f t="shared" si="2"/>
        <v>0</v>
      </c>
      <c r="F69" s="210" t="s">
        <v>184</v>
      </c>
      <c r="G69" s="210" t="s">
        <v>184</v>
      </c>
      <c r="H69" s="210">
        <f t="shared" si="0"/>
        <v>0</v>
      </c>
      <c r="I69" s="210">
        <f t="shared" si="1"/>
        <v>8300</v>
      </c>
      <c r="J69" s="37"/>
    </row>
    <row r="70" spans="1:10" ht="15.95" customHeight="1">
      <c r="A70" s="212"/>
      <c r="B70" s="217"/>
      <c r="C70" s="216" t="s">
        <v>215</v>
      </c>
      <c r="D70" s="210">
        <f t="shared" si="2"/>
        <v>8300</v>
      </c>
      <c r="E70" s="210">
        <f t="shared" si="2"/>
        <v>0</v>
      </c>
      <c r="F70" s="210" t="s">
        <v>184</v>
      </c>
      <c r="G70" s="210" t="s">
        <v>184</v>
      </c>
      <c r="H70" s="210">
        <f t="shared" si="0"/>
        <v>0</v>
      </c>
      <c r="I70" s="210">
        <f t="shared" si="1"/>
        <v>8300</v>
      </c>
      <c r="J70" s="37"/>
    </row>
    <row r="71" spans="1:10" ht="15.95" customHeight="1">
      <c r="A71" s="212"/>
      <c r="B71" s="217"/>
      <c r="C71" s="216" t="s">
        <v>216</v>
      </c>
      <c r="D71" s="210">
        <v>8300</v>
      </c>
      <c r="E71" s="213">
        <v>0</v>
      </c>
      <c r="F71" s="210" t="s">
        <v>184</v>
      </c>
      <c r="G71" s="210" t="s">
        <v>184</v>
      </c>
      <c r="H71" s="210">
        <f t="shared" si="0"/>
        <v>0</v>
      </c>
      <c r="I71" s="210">
        <f t="shared" si="1"/>
        <v>8300</v>
      </c>
      <c r="J71" s="37"/>
    </row>
    <row r="72" spans="1:10" ht="15.95" customHeight="1">
      <c r="A72" s="212"/>
      <c r="B72" s="217"/>
      <c r="C72" s="216" t="s">
        <v>177</v>
      </c>
      <c r="D72" s="210">
        <f t="shared" ref="D72:E74" si="3">D73</f>
        <v>51600</v>
      </c>
      <c r="E72" s="210">
        <f t="shared" si="3"/>
        <v>433675.5</v>
      </c>
      <c r="F72" s="210" t="s">
        <v>184</v>
      </c>
      <c r="G72" s="210" t="s">
        <v>184</v>
      </c>
      <c r="H72" s="210">
        <f t="shared" si="0"/>
        <v>433675.5</v>
      </c>
      <c r="I72" s="210">
        <f t="shared" si="1"/>
        <v>-382075.5</v>
      </c>
      <c r="J72" s="37"/>
    </row>
    <row r="73" spans="1:10" ht="15.95" customHeight="1">
      <c r="A73" s="212" t="s">
        <v>217</v>
      </c>
      <c r="B73" s="217"/>
      <c r="C73" s="219" t="s">
        <v>178</v>
      </c>
      <c r="D73" s="220">
        <f t="shared" si="3"/>
        <v>51600</v>
      </c>
      <c r="E73" s="220">
        <f t="shared" si="3"/>
        <v>433675.5</v>
      </c>
      <c r="F73" s="210" t="s">
        <v>184</v>
      </c>
      <c r="G73" s="210" t="s">
        <v>184</v>
      </c>
      <c r="H73" s="210">
        <f t="shared" si="0"/>
        <v>433675.5</v>
      </c>
      <c r="I73" s="210">
        <f t="shared" si="1"/>
        <v>-382075.5</v>
      </c>
      <c r="J73" s="37"/>
    </row>
    <row r="74" spans="1:10" ht="15.95" customHeight="1">
      <c r="A74" s="212"/>
      <c r="B74" s="217"/>
      <c r="C74" s="219" t="s">
        <v>218</v>
      </c>
      <c r="D74" s="220">
        <f t="shared" si="3"/>
        <v>51600</v>
      </c>
      <c r="E74" s="220">
        <f t="shared" si="3"/>
        <v>433675.5</v>
      </c>
      <c r="F74" s="210" t="s">
        <v>184</v>
      </c>
      <c r="G74" s="210" t="s">
        <v>184</v>
      </c>
      <c r="H74" s="210">
        <f t="shared" si="0"/>
        <v>433675.5</v>
      </c>
      <c r="I74" s="210">
        <f t="shared" si="1"/>
        <v>-382075.5</v>
      </c>
      <c r="J74" s="37"/>
    </row>
    <row r="75" spans="1:10" ht="15.95" customHeight="1">
      <c r="A75" s="212"/>
      <c r="B75" s="217"/>
      <c r="C75" s="219" t="s">
        <v>186</v>
      </c>
      <c r="D75" s="220">
        <v>51600</v>
      </c>
      <c r="E75" s="221">
        <v>433675.5</v>
      </c>
      <c r="F75" s="210" t="s">
        <v>184</v>
      </c>
      <c r="G75" s="210" t="s">
        <v>184</v>
      </c>
      <c r="H75" s="210">
        <f t="shared" si="0"/>
        <v>433675.5</v>
      </c>
      <c r="I75" s="210">
        <f t="shared" si="1"/>
        <v>-382075.5</v>
      </c>
      <c r="J75" s="37"/>
    </row>
    <row r="76" spans="1:10" ht="15.95" customHeight="1">
      <c r="A76" s="212"/>
      <c r="B76" s="217"/>
      <c r="C76" s="219" t="s">
        <v>228</v>
      </c>
      <c r="D76" s="220">
        <f>D77</f>
        <v>0</v>
      </c>
      <c r="E76" s="220">
        <f>E77</f>
        <v>4125.8900000000003</v>
      </c>
      <c r="F76" s="210" t="s">
        <v>184</v>
      </c>
      <c r="G76" s="210" t="s">
        <v>184</v>
      </c>
      <c r="H76" s="210">
        <f t="shared" si="0"/>
        <v>4125.8900000000003</v>
      </c>
      <c r="I76" s="210">
        <f t="shared" si="1"/>
        <v>-4125.8900000000003</v>
      </c>
      <c r="J76" s="37"/>
    </row>
    <row r="77" spans="1:10" ht="15.95" customHeight="1">
      <c r="A77" s="212"/>
      <c r="B77" s="217"/>
      <c r="C77" s="219" t="s">
        <v>229</v>
      </c>
      <c r="D77" s="220">
        <f>D78</f>
        <v>0</v>
      </c>
      <c r="E77" s="220">
        <f>E78</f>
        <v>4125.8900000000003</v>
      </c>
      <c r="F77" s="210" t="s">
        <v>184</v>
      </c>
      <c r="G77" s="210" t="s">
        <v>184</v>
      </c>
      <c r="H77" s="210">
        <f t="shared" si="0"/>
        <v>4125.8900000000003</v>
      </c>
      <c r="I77" s="210">
        <f t="shared" si="1"/>
        <v>-4125.8900000000003</v>
      </c>
      <c r="J77" s="37"/>
    </row>
    <row r="78" spans="1:10" ht="15.95" customHeight="1">
      <c r="A78" s="212"/>
      <c r="B78" s="217"/>
      <c r="C78" s="219" t="s">
        <v>230</v>
      </c>
      <c r="D78" s="220">
        <v>0</v>
      </c>
      <c r="E78" s="221">
        <v>4125.8900000000003</v>
      </c>
      <c r="F78" s="210" t="s">
        <v>184</v>
      </c>
      <c r="G78" s="210" t="s">
        <v>184</v>
      </c>
      <c r="H78" s="210">
        <f t="shared" si="0"/>
        <v>4125.8900000000003</v>
      </c>
      <c r="I78" s="210">
        <f t="shared" si="1"/>
        <v>-4125.8900000000003</v>
      </c>
      <c r="J78" s="37"/>
    </row>
    <row r="79" spans="1:10" ht="15.95" customHeight="1">
      <c r="A79" s="212" t="s">
        <v>311</v>
      </c>
      <c r="B79" s="217"/>
      <c r="C79" s="219" t="s">
        <v>312</v>
      </c>
      <c r="D79" s="220">
        <f t="shared" ref="D79:E81" si="4">D80</f>
        <v>0</v>
      </c>
      <c r="E79" s="220">
        <f t="shared" si="4"/>
        <v>96000</v>
      </c>
      <c r="F79" s="210" t="s">
        <v>184</v>
      </c>
      <c r="G79" s="210" t="s">
        <v>184</v>
      </c>
      <c r="H79" s="210">
        <f t="shared" si="0"/>
        <v>96000</v>
      </c>
      <c r="I79" s="210">
        <f t="shared" si="1"/>
        <v>-96000</v>
      </c>
      <c r="J79" s="37"/>
    </row>
    <row r="80" spans="1:10" ht="15.95" customHeight="1">
      <c r="A80" s="215"/>
      <c r="B80" s="217"/>
      <c r="C80" s="219" t="s">
        <v>313</v>
      </c>
      <c r="D80" s="220">
        <f t="shared" si="4"/>
        <v>0</v>
      </c>
      <c r="E80" s="220">
        <f t="shared" si="4"/>
        <v>96000</v>
      </c>
      <c r="F80" s="210" t="s">
        <v>184</v>
      </c>
      <c r="G80" s="210" t="s">
        <v>184</v>
      </c>
      <c r="H80" s="210">
        <f t="shared" si="0"/>
        <v>96000</v>
      </c>
      <c r="I80" s="210">
        <f t="shared" si="1"/>
        <v>-96000</v>
      </c>
      <c r="J80" s="37"/>
    </row>
    <row r="81" spans="1:10" ht="15.95" customHeight="1">
      <c r="A81" s="215"/>
      <c r="B81" s="217"/>
      <c r="C81" s="219" t="s">
        <v>314</v>
      </c>
      <c r="D81" s="220">
        <f t="shared" si="4"/>
        <v>0</v>
      </c>
      <c r="E81" s="220">
        <f t="shared" si="4"/>
        <v>96000</v>
      </c>
      <c r="F81" s="210" t="s">
        <v>184</v>
      </c>
      <c r="G81" s="210" t="s">
        <v>184</v>
      </c>
      <c r="H81" s="210">
        <f t="shared" si="0"/>
        <v>96000</v>
      </c>
      <c r="I81" s="210">
        <f t="shared" si="1"/>
        <v>-96000</v>
      </c>
      <c r="J81" s="37"/>
    </row>
    <row r="82" spans="1:10" ht="15.95" customHeight="1">
      <c r="A82" s="215"/>
      <c r="B82" s="217"/>
      <c r="C82" s="219" t="s">
        <v>315</v>
      </c>
      <c r="D82" s="220">
        <v>0</v>
      </c>
      <c r="E82" s="221">
        <v>96000</v>
      </c>
      <c r="F82" s="210" t="s">
        <v>184</v>
      </c>
      <c r="G82" s="210" t="s">
        <v>184</v>
      </c>
      <c r="H82" s="210">
        <f t="shared" si="0"/>
        <v>96000</v>
      </c>
      <c r="I82" s="210">
        <f t="shared" si="1"/>
        <v>-96000</v>
      </c>
      <c r="J82" s="37"/>
    </row>
    <row r="83" spans="1:10" ht="15.95" customHeight="1">
      <c r="A83" s="212" t="s">
        <v>179</v>
      </c>
      <c r="B83" s="217"/>
      <c r="C83" s="219" t="s">
        <v>180</v>
      </c>
      <c r="D83" s="220">
        <f>D89</f>
        <v>4000</v>
      </c>
      <c r="E83" s="220">
        <f>E89+E84+E87</f>
        <v>26400</v>
      </c>
      <c r="F83" s="210" t="s">
        <v>184</v>
      </c>
      <c r="G83" s="210" t="s">
        <v>184</v>
      </c>
      <c r="H83" s="210">
        <f t="shared" si="0"/>
        <v>26400</v>
      </c>
      <c r="I83" s="210">
        <f t="shared" si="1"/>
        <v>-22400</v>
      </c>
      <c r="J83" s="37"/>
    </row>
    <row r="84" spans="1:10" ht="15.95" customHeight="1">
      <c r="A84" s="222"/>
      <c r="B84" s="217"/>
      <c r="C84" s="219" t="s">
        <v>316</v>
      </c>
      <c r="D84" s="220">
        <v>0</v>
      </c>
      <c r="E84" s="220">
        <f>E85</f>
        <v>0</v>
      </c>
      <c r="F84" s="210" t="s">
        <v>184</v>
      </c>
      <c r="G84" s="210" t="s">
        <v>184</v>
      </c>
      <c r="H84" s="210">
        <f t="shared" si="0"/>
        <v>0</v>
      </c>
      <c r="I84" s="210">
        <f t="shared" si="1"/>
        <v>0</v>
      </c>
      <c r="J84" s="37"/>
    </row>
    <row r="85" spans="1:10" ht="15.95" customHeight="1">
      <c r="A85" s="222"/>
      <c r="B85" s="217"/>
      <c r="C85" s="219" t="s">
        <v>231</v>
      </c>
      <c r="D85" s="220">
        <v>0</v>
      </c>
      <c r="E85" s="220">
        <f>E86</f>
        <v>0</v>
      </c>
      <c r="F85" s="210" t="s">
        <v>184</v>
      </c>
      <c r="G85" s="210" t="s">
        <v>184</v>
      </c>
      <c r="H85" s="210">
        <f t="shared" si="0"/>
        <v>0</v>
      </c>
      <c r="I85" s="210">
        <f t="shared" si="1"/>
        <v>0</v>
      </c>
      <c r="J85" s="37"/>
    </row>
    <row r="86" spans="1:10" ht="15.95" customHeight="1">
      <c r="A86" s="215"/>
      <c r="B86" s="217"/>
      <c r="C86" s="219" t="s">
        <v>317</v>
      </c>
      <c r="D86" s="220">
        <v>0</v>
      </c>
      <c r="E86" s="221">
        <v>0</v>
      </c>
      <c r="F86" s="210" t="s">
        <v>184</v>
      </c>
      <c r="G86" s="210" t="s">
        <v>184</v>
      </c>
      <c r="H86" s="210">
        <f t="shared" ref="H86:H129" si="5">E86</f>
        <v>0</v>
      </c>
      <c r="I86" s="210">
        <f t="shared" ref="I86:I129" si="6">D86-H86</f>
        <v>0</v>
      </c>
      <c r="J86" s="37"/>
    </row>
    <row r="87" spans="1:10" ht="15.95" customHeight="1">
      <c r="A87" s="222"/>
      <c r="B87" s="217"/>
      <c r="C87" s="219" t="s">
        <v>224</v>
      </c>
      <c r="D87" s="220">
        <f>D88</f>
        <v>0</v>
      </c>
      <c r="E87" s="220">
        <f>E88</f>
        <v>26400</v>
      </c>
      <c r="F87" s="210" t="s">
        <v>184</v>
      </c>
      <c r="G87" s="210" t="s">
        <v>184</v>
      </c>
      <c r="H87" s="210">
        <f t="shared" si="5"/>
        <v>26400</v>
      </c>
      <c r="I87" s="210">
        <f t="shared" si="6"/>
        <v>-26400</v>
      </c>
      <c r="J87" s="37"/>
    </row>
    <row r="88" spans="1:10" ht="15.95" customHeight="1">
      <c r="A88" s="222"/>
      <c r="B88" s="217"/>
      <c r="C88" s="219" t="s">
        <v>225</v>
      </c>
      <c r="D88" s="220">
        <v>0</v>
      </c>
      <c r="E88" s="221">
        <v>26400</v>
      </c>
      <c r="F88" s="210" t="s">
        <v>184</v>
      </c>
      <c r="G88" s="210" t="s">
        <v>184</v>
      </c>
      <c r="H88" s="210">
        <f t="shared" si="5"/>
        <v>26400</v>
      </c>
      <c r="I88" s="210">
        <f t="shared" si="6"/>
        <v>-26400</v>
      </c>
      <c r="J88" s="37"/>
    </row>
    <row r="89" spans="1:10" ht="15.95" customHeight="1">
      <c r="A89" s="222"/>
      <c r="B89" s="217"/>
      <c r="C89" s="219" t="s">
        <v>181</v>
      </c>
      <c r="D89" s="220">
        <f>D90</f>
        <v>4000</v>
      </c>
      <c r="E89" s="220">
        <v>0</v>
      </c>
      <c r="F89" s="210" t="s">
        <v>184</v>
      </c>
      <c r="G89" s="210" t="s">
        <v>184</v>
      </c>
      <c r="H89" s="210">
        <f t="shared" si="5"/>
        <v>0</v>
      </c>
      <c r="I89" s="210">
        <f t="shared" si="6"/>
        <v>4000</v>
      </c>
      <c r="J89" s="37"/>
    </row>
    <row r="90" spans="1:10" ht="15.95" customHeight="1">
      <c r="A90" s="222"/>
      <c r="B90" s="217"/>
      <c r="C90" s="219" t="s">
        <v>182</v>
      </c>
      <c r="D90" s="220">
        <v>4000</v>
      </c>
      <c r="E90" s="221">
        <v>0</v>
      </c>
      <c r="F90" s="210">
        <v>0</v>
      </c>
      <c r="G90" s="210">
        <v>0</v>
      </c>
      <c r="H90" s="210">
        <f t="shared" si="5"/>
        <v>0</v>
      </c>
      <c r="I90" s="210">
        <f t="shared" si="6"/>
        <v>4000</v>
      </c>
      <c r="J90" s="37"/>
    </row>
    <row r="91" spans="1:10" ht="15.95" customHeight="1">
      <c r="A91" s="222"/>
      <c r="B91" s="217"/>
      <c r="C91" s="219" t="s">
        <v>318</v>
      </c>
      <c r="D91" s="220">
        <v>0</v>
      </c>
      <c r="E91" s="220">
        <f>E92</f>
        <v>0</v>
      </c>
      <c r="F91" s="210">
        <v>0</v>
      </c>
      <c r="G91" s="210">
        <v>0</v>
      </c>
      <c r="H91" s="210">
        <f t="shared" si="5"/>
        <v>0</v>
      </c>
      <c r="I91" s="210">
        <f t="shared" si="6"/>
        <v>0</v>
      </c>
      <c r="J91" s="37"/>
    </row>
    <row r="92" spans="1:10" ht="15.95" customHeight="1">
      <c r="A92" s="222"/>
      <c r="B92" s="217"/>
      <c r="C92" s="223" t="s">
        <v>319</v>
      </c>
      <c r="D92" s="220">
        <v>0</v>
      </c>
      <c r="E92" s="220">
        <f>E93</f>
        <v>0</v>
      </c>
      <c r="F92" s="210">
        <v>0</v>
      </c>
      <c r="G92" s="210">
        <v>0</v>
      </c>
      <c r="H92" s="210">
        <f t="shared" si="5"/>
        <v>0</v>
      </c>
      <c r="I92" s="210">
        <f t="shared" si="6"/>
        <v>0</v>
      </c>
      <c r="J92" s="37"/>
    </row>
    <row r="93" spans="1:10" ht="15.95" customHeight="1">
      <c r="A93" s="222"/>
      <c r="B93" s="217"/>
      <c r="C93" s="219" t="s">
        <v>320</v>
      </c>
      <c r="D93" s="220">
        <v>0</v>
      </c>
      <c r="E93" s="221">
        <v>0</v>
      </c>
      <c r="F93" s="210">
        <v>0</v>
      </c>
      <c r="G93" s="210">
        <v>0</v>
      </c>
      <c r="H93" s="210">
        <f t="shared" si="5"/>
        <v>0</v>
      </c>
      <c r="I93" s="210">
        <f t="shared" si="6"/>
        <v>0</v>
      </c>
      <c r="J93" s="37"/>
    </row>
    <row r="94" spans="1:10" ht="15.95" customHeight="1">
      <c r="A94" s="215"/>
      <c r="B94" s="217"/>
      <c r="C94" s="219" t="s">
        <v>219</v>
      </c>
      <c r="D94" s="220">
        <f>D95+D110+D109</f>
        <v>5477498.6399999997</v>
      </c>
      <c r="E94" s="220">
        <f>E95+E109+E110</f>
        <v>5150448.6399999997</v>
      </c>
      <c r="F94" s="210">
        <v>0</v>
      </c>
      <c r="G94" s="210">
        <v>0</v>
      </c>
      <c r="H94" s="210">
        <f t="shared" si="5"/>
        <v>5150448.6399999997</v>
      </c>
      <c r="I94" s="210">
        <f t="shared" si="6"/>
        <v>327050</v>
      </c>
      <c r="J94" s="37"/>
    </row>
    <row r="95" spans="1:10" ht="15.95" customHeight="1">
      <c r="A95" s="215"/>
      <c r="B95" s="217"/>
      <c r="C95" s="219" t="s">
        <v>183</v>
      </c>
      <c r="D95" s="220">
        <f>D96+D99+D103</f>
        <v>5476300</v>
      </c>
      <c r="E95" s="220">
        <f>E96+E99+E103</f>
        <v>5149250</v>
      </c>
      <c r="F95" s="210" t="s">
        <v>184</v>
      </c>
      <c r="G95" s="210" t="s">
        <v>321</v>
      </c>
      <c r="H95" s="210">
        <f t="shared" si="5"/>
        <v>5149250</v>
      </c>
      <c r="I95" s="210">
        <f t="shared" si="6"/>
        <v>327050</v>
      </c>
      <c r="J95" s="37"/>
    </row>
    <row r="96" spans="1:10" ht="15.95" customHeight="1">
      <c r="A96" s="215"/>
      <c r="B96" s="217"/>
      <c r="C96" s="219" t="s">
        <v>322</v>
      </c>
      <c r="D96" s="220">
        <f>D97</f>
        <v>3080500</v>
      </c>
      <c r="E96" s="220">
        <f>E97</f>
        <v>3029100</v>
      </c>
      <c r="F96" s="210" t="s">
        <v>184</v>
      </c>
      <c r="G96" s="210">
        <v>0</v>
      </c>
      <c r="H96" s="210">
        <f t="shared" si="5"/>
        <v>3029100</v>
      </c>
      <c r="I96" s="210">
        <f t="shared" si="6"/>
        <v>51400</v>
      </c>
      <c r="J96" s="37"/>
    </row>
    <row r="97" spans="1:10" ht="15.95" customHeight="1">
      <c r="A97" s="215"/>
      <c r="B97" s="217"/>
      <c r="C97" s="219" t="s">
        <v>323</v>
      </c>
      <c r="D97" s="220">
        <f>D98</f>
        <v>3080500</v>
      </c>
      <c r="E97" s="220">
        <f>E98</f>
        <v>3029100</v>
      </c>
      <c r="F97" s="210" t="s">
        <v>184</v>
      </c>
      <c r="G97" s="210">
        <v>0</v>
      </c>
      <c r="H97" s="210">
        <f t="shared" si="5"/>
        <v>3029100</v>
      </c>
      <c r="I97" s="210">
        <f t="shared" si="6"/>
        <v>51400</v>
      </c>
      <c r="J97" s="37"/>
    </row>
    <row r="98" spans="1:10" ht="25.5" customHeight="1">
      <c r="A98" s="212" t="s">
        <v>185</v>
      </c>
      <c r="B98" s="217"/>
      <c r="C98" s="219" t="s">
        <v>324</v>
      </c>
      <c r="D98" s="220">
        <v>3080500</v>
      </c>
      <c r="E98" s="221">
        <v>3029100</v>
      </c>
      <c r="F98" s="210" t="s">
        <v>184</v>
      </c>
      <c r="G98" s="210">
        <v>0</v>
      </c>
      <c r="H98" s="210">
        <f t="shared" si="5"/>
        <v>3029100</v>
      </c>
      <c r="I98" s="210">
        <f t="shared" si="6"/>
        <v>51400</v>
      </c>
      <c r="J98" s="37"/>
    </row>
    <row r="99" spans="1:10" ht="15.95" customHeight="1">
      <c r="A99" s="212"/>
      <c r="B99" s="217"/>
      <c r="C99" s="219" t="s">
        <v>325</v>
      </c>
      <c r="D99" s="220">
        <f>D100+D102</f>
        <v>346900</v>
      </c>
      <c r="E99" s="220">
        <f>E100+E102</f>
        <v>346900</v>
      </c>
      <c r="F99" s="210" t="s">
        <v>184</v>
      </c>
      <c r="G99" s="210" t="s">
        <v>184</v>
      </c>
      <c r="H99" s="210">
        <f t="shared" si="5"/>
        <v>346900</v>
      </c>
      <c r="I99" s="210">
        <f t="shared" si="6"/>
        <v>0</v>
      </c>
      <c r="J99" s="37"/>
    </row>
    <row r="100" spans="1:10" ht="15.95" customHeight="1">
      <c r="A100" s="212"/>
      <c r="B100" s="217"/>
      <c r="C100" s="219" t="s">
        <v>326</v>
      </c>
      <c r="D100" s="220">
        <f>D101</f>
        <v>346700</v>
      </c>
      <c r="E100" s="220">
        <f>E101</f>
        <v>346700</v>
      </c>
      <c r="F100" s="210" t="s">
        <v>184</v>
      </c>
      <c r="G100" s="210" t="s">
        <v>184</v>
      </c>
      <c r="H100" s="210">
        <f t="shared" si="5"/>
        <v>346700</v>
      </c>
      <c r="I100" s="210">
        <f t="shared" si="6"/>
        <v>0</v>
      </c>
      <c r="J100" s="37"/>
    </row>
    <row r="101" spans="1:10" ht="33" customHeight="1">
      <c r="A101" s="224" t="s">
        <v>220</v>
      </c>
      <c r="B101" s="217"/>
      <c r="C101" s="219" t="s">
        <v>327</v>
      </c>
      <c r="D101" s="220">
        <v>346700</v>
      </c>
      <c r="E101" s="221">
        <v>346700</v>
      </c>
      <c r="F101" s="210" t="s">
        <v>184</v>
      </c>
      <c r="G101" s="210" t="s">
        <v>184</v>
      </c>
      <c r="H101" s="210">
        <f t="shared" si="5"/>
        <v>346700</v>
      </c>
      <c r="I101" s="210">
        <f t="shared" si="6"/>
        <v>0</v>
      </c>
      <c r="J101" s="37"/>
    </row>
    <row r="102" spans="1:10" ht="36.75" customHeight="1">
      <c r="A102" s="225" t="s">
        <v>221</v>
      </c>
      <c r="B102" s="217"/>
      <c r="C102" s="219" t="s">
        <v>328</v>
      </c>
      <c r="D102" s="220">
        <v>200</v>
      </c>
      <c r="E102" s="221">
        <v>200</v>
      </c>
      <c r="F102" s="210" t="s">
        <v>184</v>
      </c>
      <c r="G102" s="210" t="s">
        <v>184</v>
      </c>
      <c r="H102" s="210">
        <f t="shared" si="5"/>
        <v>200</v>
      </c>
      <c r="I102" s="210">
        <f t="shared" si="6"/>
        <v>0</v>
      </c>
      <c r="J102" s="37"/>
    </row>
    <row r="103" spans="1:10" ht="15.95" customHeight="1">
      <c r="A103" s="225"/>
      <c r="B103" s="217"/>
      <c r="C103" s="219" t="s">
        <v>329</v>
      </c>
      <c r="D103" s="220">
        <f>D105+D104</f>
        <v>2048900</v>
      </c>
      <c r="E103" s="220">
        <f>E105+E104</f>
        <v>1773250</v>
      </c>
      <c r="F103" s="210">
        <v>0</v>
      </c>
      <c r="G103" s="210">
        <v>0</v>
      </c>
      <c r="H103" s="210">
        <f t="shared" si="5"/>
        <v>1773250</v>
      </c>
      <c r="I103" s="210">
        <f t="shared" si="6"/>
        <v>275650</v>
      </c>
      <c r="J103" s="37"/>
    </row>
    <row r="104" spans="1:10" ht="54.75" customHeight="1">
      <c r="A104" s="225" t="s">
        <v>330</v>
      </c>
      <c r="B104" s="217"/>
      <c r="C104" s="219" t="s">
        <v>331</v>
      </c>
      <c r="D104" s="220">
        <v>1578900</v>
      </c>
      <c r="E104" s="221">
        <v>1303250</v>
      </c>
      <c r="F104" s="210">
        <v>0</v>
      </c>
      <c r="G104" s="210">
        <v>0</v>
      </c>
      <c r="H104" s="210">
        <f t="shared" si="5"/>
        <v>1303250</v>
      </c>
      <c r="I104" s="210">
        <f t="shared" si="6"/>
        <v>275650</v>
      </c>
      <c r="J104" s="37"/>
    </row>
    <row r="105" spans="1:10" ht="45" customHeight="1">
      <c r="A105" s="224" t="s">
        <v>332</v>
      </c>
      <c r="B105" s="217"/>
      <c r="C105" s="219" t="s">
        <v>333</v>
      </c>
      <c r="D105" s="220">
        <v>470000</v>
      </c>
      <c r="E105" s="220">
        <v>470000</v>
      </c>
      <c r="F105" s="210">
        <v>0</v>
      </c>
      <c r="G105" s="210">
        <v>0</v>
      </c>
      <c r="H105" s="210">
        <f t="shared" si="5"/>
        <v>470000</v>
      </c>
      <c r="I105" s="210">
        <f t="shared" si="6"/>
        <v>0</v>
      </c>
      <c r="J105" s="37"/>
    </row>
    <row r="106" spans="1:10" ht="15.95" customHeight="1">
      <c r="A106" s="224"/>
      <c r="B106" s="217"/>
      <c r="C106" s="219" t="s">
        <v>334</v>
      </c>
      <c r="D106" s="220">
        <v>470000</v>
      </c>
      <c r="E106" s="221">
        <v>470000</v>
      </c>
      <c r="F106" s="210">
        <v>0</v>
      </c>
      <c r="G106" s="210">
        <v>0</v>
      </c>
      <c r="H106" s="210">
        <f t="shared" si="5"/>
        <v>470000</v>
      </c>
      <c r="I106" s="210">
        <f t="shared" si="6"/>
        <v>0</v>
      </c>
      <c r="J106" s="37"/>
    </row>
    <row r="107" spans="1:10" ht="21" customHeight="1">
      <c r="A107" s="224" t="s">
        <v>335</v>
      </c>
      <c r="B107" s="217"/>
      <c r="C107" s="219" t="s">
        <v>336</v>
      </c>
      <c r="D107" s="220">
        <v>0</v>
      </c>
      <c r="E107" s="220">
        <f>E108</f>
        <v>0</v>
      </c>
      <c r="F107" s="210">
        <v>0</v>
      </c>
      <c r="G107" s="210">
        <v>0</v>
      </c>
      <c r="H107" s="210">
        <f t="shared" si="5"/>
        <v>0</v>
      </c>
      <c r="I107" s="210">
        <f t="shared" si="6"/>
        <v>0</v>
      </c>
      <c r="J107" s="37"/>
    </row>
    <row r="108" spans="1:10" ht="15.95" customHeight="1">
      <c r="A108" s="225"/>
      <c r="B108" s="226"/>
      <c r="C108" s="219" t="s">
        <v>337</v>
      </c>
      <c r="D108" s="220">
        <v>0</v>
      </c>
      <c r="E108" s="221">
        <v>0</v>
      </c>
      <c r="F108" s="210">
        <v>0</v>
      </c>
      <c r="G108" s="210">
        <v>0</v>
      </c>
      <c r="H108" s="210">
        <f t="shared" si="5"/>
        <v>0</v>
      </c>
      <c r="I108" s="210">
        <f t="shared" si="6"/>
        <v>0</v>
      </c>
      <c r="J108" s="37"/>
    </row>
    <row r="109" spans="1:10" ht="57" customHeight="1">
      <c r="A109" s="225" t="s">
        <v>338</v>
      </c>
      <c r="B109" s="227"/>
      <c r="C109" s="219" t="s">
        <v>339</v>
      </c>
      <c r="D109" s="210">
        <v>1198.6400000000001</v>
      </c>
      <c r="E109" s="213">
        <v>1198.6400000000001</v>
      </c>
      <c r="F109" s="210">
        <v>0</v>
      </c>
      <c r="G109" s="210">
        <v>0</v>
      </c>
      <c r="H109" s="210">
        <f t="shared" si="5"/>
        <v>1198.6400000000001</v>
      </c>
      <c r="I109" s="210">
        <f t="shared" si="6"/>
        <v>0</v>
      </c>
      <c r="J109" s="37"/>
    </row>
    <row r="110" spans="1:10" ht="45" customHeight="1">
      <c r="A110" s="228" t="s">
        <v>340</v>
      </c>
      <c r="B110" s="229"/>
      <c r="C110" s="219" t="s">
        <v>341</v>
      </c>
      <c r="D110" s="210">
        <v>0</v>
      </c>
      <c r="E110" s="213">
        <v>0</v>
      </c>
      <c r="F110" s="210">
        <v>0</v>
      </c>
      <c r="G110" s="210">
        <v>0</v>
      </c>
      <c r="H110" s="210">
        <f t="shared" si="5"/>
        <v>0</v>
      </c>
      <c r="I110" s="210">
        <f t="shared" si="6"/>
        <v>0</v>
      </c>
      <c r="J110" s="37"/>
    </row>
    <row r="111" spans="1:10">
      <c r="A111" s="230"/>
      <c r="B111" s="231"/>
      <c r="C111" s="232"/>
      <c r="D111" s="233">
        <f>D98-E98</f>
        <v>51400</v>
      </c>
      <c r="E111" s="233"/>
      <c r="F111" s="233"/>
      <c r="G111" s="233"/>
      <c r="H111" s="233"/>
      <c r="I111" s="233"/>
      <c r="J111" s="37"/>
    </row>
    <row r="112" spans="1:10">
      <c r="A112" s="230"/>
      <c r="B112" s="231"/>
      <c r="C112" s="232"/>
      <c r="D112" s="233"/>
      <c r="E112" s="233"/>
      <c r="F112" s="233"/>
      <c r="G112" s="233"/>
      <c r="H112" s="233"/>
      <c r="I112" s="233"/>
      <c r="J112" s="37"/>
    </row>
    <row r="113" spans="1:10">
      <c r="A113" s="234"/>
      <c r="B113" s="235"/>
      <c r="C113" s="236"/>
      <c r="D113" s="86"/>
      <c r="E113" s="86"/>
      <c r="F113" s="86"/>
      <c r="G113" s="86"/>
      <c r="H113" s="86"/>
      <c r="I113" s="86"/>
      <c r="J113" s="37"/>
    </row>
    <row r="114" spans="1:10">
      <c r="A114" s="234"/>
      <c r="B114" s="235"/>
      <c r="C114" s="236"/>
      <c r="D114" s="86"/>
      <c r="E114" s="86"/>
      <c r="F114" s="86"/>
      <c r="G114" s="86"/>
      <c r="H114" s="86"/>
      <c r="I114" s="86"/>
      <c r="J114" s="37"/>
    </row>
    <row r="115" spans="1:10">
      <c r="A115" s="234"/>
      <c r="B115" s="235"/>
      <c r="C115" s="236"/>
      <c r="D115" s="86"/>
      <c r="E115" s="86"/>
      <c r="F115" s="86"/>
      <c r="G115" s="86"/>
      <c r="H115" s="86"/>
      <c r="I115" s="86"/>
      <c r="J115" s="37"/>
    </row>
    <row r="116" spans="1:10">
      <c r="A116" s="234"/>
      <c r="B116" s="235"/>
      <c r="C116" s="236"/>
      <c r="D116" s="86"/>
      <c r="E116" s="86"/>
      <c r="F116" s="86"/>
      <c r="G116" s="86"/>
      <c r="H116" s="86"/>
      <c r="I116" s="86"/>
      <c r="J116" s="37"/>
    </row>
    <row r="117" spans="1:10">
      <c r="A117" s="234"/>
      <c r="B117" s="235"/>
      <c r="C117" s="236"/>
      <c r="D117" s="86"/>
      <c r="E117" s="86"/>
      <c r="F117" s="86"/>
      <c r="G117" s="86"/>
      <c r="H117" s="86"/>
      <c r="I117" s="86"/>
      <c r="J117" s="37"/>
    </row>
    <row r="118" spans="1:10">
      <c r="A118" s="234"/>
      <c r="B118" s="235"/>
      <c r="C118" s="236"/>
      <c r="D118" s="86"/>
      <c r="E118" s="86"/>
      <c r="F118" s="86"/>
      <c r="G118" s="86"/>
      <c r="H118" s="86"/>
      <c r="I118" s="86"/>
      <c r="J118" s="37"/>
    </row>
    <row r="119" spans="1:10">
      <c r="A119" s="234"/>
      <c r="B119" s="235"/>
      <c r="C119" s="236"/>
      <c r="D119" s="86"/>
      <c r="E119" s="86"/>
      <c r="F119" s="86"/>
      <c r="G119" s="86"/>
      <c r="H119" s="86"/>
      <c r="I119" s="86"/>
      <c r="J119" s="37"/>
    </row>
    <row r="120" spans="1:10">
      <c r="A120" s="234"/>
      <c r="B120" s="235"/>
      <c r="C120" s="236"/>
      <c r="D120" s="86"/>
      <c r="E120" s="86"/>
      <c r="F120" s="86"/>
      <c r="G120" s="86"/>
      <c r="H120" s="86"/>
      <c r="I120" s="86"/>
      <c r="J120" s="37"/>
    </row>
    <row r="121" spans="1:10">
      <c r="A121" s="234"/>
      <c r="B121" s="235"/>
      <c r="C121" s="236"/>
      <c r="D121" s="86"/>
      <c r="E121" s="86"/>
      <c r="F121" s="86"/>
      <c r="G121" s="86"/>
      <c r="H121" s="86"/>
      <c r="I121" s="86"/>
      <c r="J121" s="37"/>
    </row>
    <row r="122" spans="1:10">
      <c r="A122" s="234"/>
      <c r="B122" s="235"/>
      <c r="C122" s="236"/>
      <c r="D122" s="86"/>
      <c r="E122" s="86"/>
      <c r="F122" s="86"/>
      <c r="G122" s="86"/>
      <c r="H122" s="86"/>
      <c r="I122" s="86"/>
      <c r="J122" s="37"/>
    </row>
    <row r="123" spans="1:10">
      <c r="A123" s="234"/>
      <c r="B123" s="235"/>
      <c r="C123" s="236"/>
      <c r="D123" s="86"/>
      <c r="E123" s="86"/>
      <c r="F123" s="86"/>
      <c r="G123" s="86"/>
      <c r="H123" s="86"/>
      <c r="I123" s="86"/>
      <c r="J123" s="37"/>
    </row>
    <row r="124" spans="1:10">
      <c r="A124" s="234"/>
      <c r="B124" s="235"/>
      <c r="C124" s="236"/>
      <c r="D124" s="86"/>
      <c r="E124" s="86"/>
      <c r="F124" s="86"/>
      <c r="G124" s="86"/>
      <c r="H124" s="86"/>
      <c r="I124" s="86"/>
      <c r="J124" s="37"/>
    </row>
    <row r="125" spans="1:10">
      <c r="A125" s="234"/>
      <c r="B125" s="235"/>
      <c r="C125" s="236"/>
      <c r="D125" s="86"/>
      <c r="E125" s="86"/>
      <c r="F125" s="86"/>
      <c r="G125" s="86"/>
      <c r="H125" s="86"/>
      <c r="I125" s="86"/>
      <c r="J125" s="37"/>
    </row>
    <row r="126" spans="1:10">
      <c r="A126" s="234"/>
      <c r="B126" s="235"/>
      <c r="C126" s="236"/>
      <c r="D126" s="86"/>
      <c r="E126" s="86"/>
      <c r="F126" s="86"/>
      <c r="G126" s="86"/>
      <c r="H126" s="86"/>
      <c r="I126" s="86"/>
      <c r="J126" s="37"/>
    </row>
    <row r="127" spans="1:10">
      <c r="A127" s="237"/>
      <c r="B127" s="238"/>
      <c r="C127" s="174"/>
      <c r="D127" s="239"/>
      <c r="E127" s="239"/>
      <c r="F127" s="239"/>
      <c r="G127" s="239"/>
      <c r="H127" s="240"/>
      <c r="I127" s="239"/>
      <c r="J127" s="37"/>
    </row>
    <row r="128" spans="1:10">
      <c r="A128" s="237"/>
      <c r="B128" s="238"/>
      <c r="C128" s="174"/>
      <c r="D128" s="239"/>
      <c r="E128" s="239"/>
      <c r="F128" s="239"/>
      <c r="G128" s="239"/>
      <c r="H128" s="240"/>
      <c r="I128" s="239"/>
      <c r="J128" s="37"/>
    </row>
    <row r="129" spans="1:10" ht="15">
      <c r="A129" s="79"/>
      <c r="B129" s="186"/>
      <c r="C129" s="237"/>
      <c r="D129" s="240"/>
      <c r="E129" s="240"/>
      <c r="F129" s="240"/>
      <c r="G129" s="240"/>
      <c r="H129" s="80"/>
      <c r="I129" s="240"/>
      <c r="J129" s="37"/>
    </row>
    <row r="130" spans="1:10">
      <c r="A130" s="79"/>
      <c r="B130" s="81"/>
      <c r="C130" s="82"/>
      <c r="D130" s="80"/>
      <c r="E130" s="80"/>
      <c r="F130" s="80"/>
      <c r="G130" s="80"/>
      <c r="H130" s="80"/>
      <c r="I130" s="80"/>
      <c r="J130" s="37"/>
    </row>
    <row r="131" spans="1:10">
      <c r="A131" s="237"/>
      <c r="B131" s="174"/>
      <c r="C131" s="174"/>
      <c r="D131" s="239"/>
      <c r="E131" s="239"/>
      <c r="F131" s="241"/>
      <c r="G131" s="239"/>
      <c r="H131" s="239"/>
      <c r="I131" s="239"/>
      <c r="J131" s="37"/>
    </row>
    <row r="132" spans="1:10">
      <c r="A132" s="79"/>
      <c r="B132" s="174"/>
      <c r="C132" s="174"/>
      <c r="D132" s="239"/>
      <c r="E132" s="239"/>
      <c r="F132" s="86"/>
      <c r="G132" s="239"/>
      <c r="H132" s="239"/>
      <c r="I132" s="239"/>
      <c r="J132" s="37"/>
    </row>
    <row r="133" spans="1:10">
      <c r="A133" s="174"/>
      <c r="B133" s="174"/>
      <c r="C133" s="174"/>
      <c r="D133" s="239"/>
      <c r="E133" s="239"/>
      <c r="F133" s="239"/>
      <c r="G133" s="239"/>
      <c r="H133" s="239"/>
      <c r="I133" s="239"/>
      <c r="J133" s="37"/>
    </row>
    <row r="134" spans="1:10">
      <c r="A134" s="237"/>
      <c r="B134" s="174"/>
      <c r="C134" s="174"/>
      <c r="D134" s="239"/>
      <c r="E134" s="239"/>
      <c r="F134" s="239"/>
      <c r="G134" s="239"/>
      <c r="H134" s="239"/>
      <c r="I134" s="239"/>
      <c r="J134" s="37"/>
    </row>
    <row r="135" spans="1:10">
      <c r="A135" s="237"/>
      <c r="B135" s="174"/>
      <c r="C135" s="174"/>
      <c r="D135" s="239"/>
      <c r="E135" s="239"/>
      <c r="F135" s="239"/>
      <c r="G135" s="239"/>
      <c r="H135" s="239"/>
      <c r="I135" s="239"/>
      <c r="J135" s="37"/>
    </row>
    <row r="136" spans="1:10">
      <c r="A136" s="242"/>
      <c r="B136" s="242"/>
      <c r="C136" s="242"/>
      <c r="D136" s="239"/>
      <c r="E136" s="239"/>
      <c r="F136" s="239"/>
      <c r="G136" s="239"/>
      <c r="H136" s="239"/>
      <c r="I136" s="239"/>
      <c r="J136" s="37"/>
    </row>
    <row r="137" spans="1:10">
      <c r="A137" s="83"/>
      <c r="B137" s="84"/>
      <c r="C137" s="84"/>
      <c r="D137" s="86"/>
      <c r="E137" s="86"/>
      <c r="F137" s="86"/>
      <c r="G137" s="86"/>
      <c r="H137" s="86"/>
      <c r="I137" s="86"/>
      <c r="J137" s="37"/>
    </row>
    <row r="138" spans="1:10">
      <c r="A138" s="83"/>
      <c r="B138" s="84"/>
      <c r="C138" s="84"/>
      <c r="D138" s="86"/>
      <c r="E138" s="86"/>
      <c r="F138" s="86"/>
      <c r="G138" s="86"/>
      <c r="H138" s="86"/>
      <c r="I138" s="86"/>
      <c r="J138" s="37"/>
    </row>
    <row r="139" spans="1:10">
      <c r="A139" s="83"/>
      <c r="B139" s="84"/>
      <c r="C139" s="236"/>
      <c r="D139" s="86"/>
      <c r="E139" s="86"/>
      <c r="F139" s="86"/>
      <c r="G139" s="86"/>
      <c r="H139" s="86"/>
      <c r="I139" s="86"/>
      <c r="J139" s="37"/>
    </row>
    <row r="140" spans="1:10">
      <c r="A140" s="83"/>
      <c r="B140" s="84"/>
      <c r="C140" s="236"/>
      <c r="D140" s="86"/>
      <c r="E140" s="86"/>
      <c r="F140" s="86"/>
      <c r="G140" s="86"/>
      <c r="H140" s="86"/>
      <c r="I140" s="86"/>
      <c r="J140" s="37"/>
    </row>
    <row r="141" spans="1:10">
      <c r="A141" s="83"/>
      <c r="B141" s="85"/>
      <c r="C141" s="236"/>
      <c r="D141" s="86"/>
      <c r="E141" s="86"/>
      <c r="F141" s="86"/>
      <c r="G141" s="86"/>
      <c r="H141" s="86"/>
      <c r="I141" s="86"/>
      <c r="J141" s="37"/>
    </row>
    <row r="142" spans="1:10">
      <c r="A142" s="83"/>
      <c r="B142" s="85"/>
      <c r="C142" s="236"/>
      <c r="D142" s="86"/>
      <c r="E142" s="86"/>
      <c r="F142" s="86"/>
      <c r="G142" s="86"/>
      <c r="H142" s="86"/>
      <c r="I142" s="86"/>
      <c r="J142" s="37"/>
    </row>
    <row r="143" spans="1:10">
      <c r="A143" s="83"/>
      <c r="B143" s="85"/>
      <c r="C143" s="236"/>
      <c r="D143" s="86"/>
      <c r="E143" s="86"/>
      <c r="F143" s="86"/>
      <c r="G143" s="86"/>
      <c r="H143" s="86"/>
      <c r="I143" s="86"/>
      <c r="J143" s="37"/>
    </row>
    <row r="144" spans="1:10">
      <c r="A144" s="83"/>
      <c r="B144" s="85"/>
      <c r="C144" s="236"/>
      <c r="D144" s="86"/>
      <c r="E144" s="86"/>
      <c r="F144" s="86"/>
      <c r="G144" s="86"/>
      <c r="H144" s="86"/>
      <c r="I144" s="86"/>
      <c r="J144" s="37"/>
    </row>
    <row r="145" spans="1:10">
      <c r="A145" s="83"/>
      <c r="B145" s="84"/>
      <c r="C145" s="236"/>
      <c r="D145" s="86"/>
      <c r="E145" s="86"/>
      <c r="F145" s="86"/>
      <c r="G145" s="86"/>
      <c r="H145" s="86"/>
      <c r="I145" s="86"/>
      <c r="J145" s="37"/>
    </row>
    <row r="146" spans="1:10">
      <c r="A146" s="83"/>
      <c r="B146" s="84"/>
      <c r="C146" s="236"/>
      <c r="D146" s="86"/>
      <c r="E146" s="86"/>
      <c r="F146" s="86"/>
      <c r="G146" s="86"/>
      <c r="H146" s="86"/>
      <c r="I146" s="86"/>
      <c r="J146" s="37"/>
    </row>
    <row r="147" spans="1:10">
      <c r="A147" s="83"/>
      <c r="B147" s="84"/>
      <c r="C147" s="236"/>
      <c r="D147" s="86"/>
      <c r="E147" s="86"/>
      <c r="F147" s="86"/>
      <c r="G147" s="86"/>
      <c r="H147" s="86"/>
      <c r="I147" s="86"/>
      <c r="J147" s="37"/>
    </row>
    <row r="148" spans="1:10">
      <c r="A148" s="83"/>
      <c r="B148" s="84"/>
      <c r="C148" s="236"/>
      <c r="D148" s="86"/>
      <c r="E148" s="86"/>
      <c r="F148" s="86"/>
      <c r="G148" s="86"/>
      <c r="H148" s="86"/>
      <c r="I148" s="86"/>
      <c r="J148" s="37"/>
    </row>
    <row r="149" spans="1:10">
      <c r="A149" s="83"/>
      <c r="B149" s="84"/>
      <c r="C149" s="236"/>
      <c r="D149" s="86"/>
      <c r="E149" s="86"/>
      <c r="F149" s="86"/>
      <c r="G149" s="86"/>
      <c r="H149" s="86"/>
      <c r="I149" s="86"/>
      <c r="J149" s="37"/>
    </row>
    <row r="150" spans="1:10">
      <c r="A150" s="83"/>
      <c r="B150" s="84"/>
      <c r="C150" s="236"/>
      <c r="D150" s="86"/>
      <c r="E150" s="86"/>
      <c r="F150" s="86"/>
      <c r="G150" s="86"/>
      <c r="H150" s="86"/>
      <c r="I150" s="86"/>
      <c r="J150" s="37"/>
    </row>
    <row r="151" spans="1:10">
      <c r="A151" s="83"/>
      <c r="B151" s="84"/>
      <c r="C151" s="236"/>
      <c r="D151" s="86"/>
      <c r="E151" s="86"/>
      <c r="F151" s="86"/>
      <c r="G151" s="86"/>
      <c r="H151" s="86"/>
      <c r="I151" s="86"/>
      <c r="J151" s="37"/>
    </row>
    <row r="152" spans="1:10">
      <c r="A152" s="83"/>
      <c r="B152" s="84"/>
      <c r="C152" s="236"/>
      <c r="D152" s="86"/>
      <c r="E152" s="86"/>
      <c r="F152" s="86"/>
      <c r="G152" s="86"/>
      <c r="H152" s="86"/>
      <c r="I152" s="86"/>
      <c r="J152" s="37"/>
    </row>
    <row r="153" spans="1:10">
      <c r="A153" s="83"/>
      <c r="B153" s="84"/>
      <c r="C153" s="236"/>
      <c r="D153" s="86"/>
      <c r="E153" s="86"/>
      <c r="F153" s="86"/>
      <c r="G153" s="86"/>
      <c r="H153" s="86"/>
      <c r="I153" s="86"/>
      <c r="J153" s="37"/>
    </row>
    <row r="154" spans="1:10">
      <c r="A154" s="83"/>
      <c r="B154" s="84"/>
      <c r="C154" s="236"/>
      <c r="D154" s="86"/>
      <c r="E154" s="86"/>
      <c r="F154" s="86"/>
      <c r="G154" s="86"/>
      <c r="H154" s="86"/>
      <c r="I154" s="86"/>
      <c r="J154" s="37"/>
    </row>
    <row r="155" spans="1:10">
      <c r="A155" s="83"/>
      <c r="B155" s="84"/>
      <c r="C155" s="236"/>
      <c r="D155" s="86"/>
      <c r="E155" s="86"/>
      <c r="F155" s="86"/>
      <c r="G155" s="86"/>
      <c r="H155" s="86"/>
      <c r="I155" s="86"/>
      <c r="J155" s="37"/>
    </row>
    <row r="156" spans="1:10">
      <c r="A156" s="83"/>
      <c r="B156" s="84"/>
      <c r="C156" s="236"/>
      <c r="D156" s="86"/>
      <c r="E156" s="86"/>
      <c r="F156" s="86"/>
      <c r="G156" s="86"/>
      <c r="H156" s="86"/>
      <c r="I156" s="86"/>
      <c r="J156" s="37"/>
    </row>
    <row r="157" spans="1:10">
      <c r="A157" s="83"/>
      <c r="B157" s="84"/>
      <c r="C157" s="236"/>
      <c r="D157" s="86"/>
      <c r="E157" s="86"/>
      <c r="F157" s="86"/>
      <c r="G157" s="86"/>
      <c r="H157" s="240"/>
      <c r="I157" s="86"/>
      <c r="J157" s="37"/>
    </row>
    <row r="158" spans="1:10">
      <c r="A158" s="83"/>
      <c r="B158" s="84"/>
      <c r="C158" s="236"/>
      <c r="D158" s="236"/>
      <c r="E158" s="243"/>
      <c r="F158" s="236"/>
      <c r="G158" s="236"/>
      <c r="H158" s="244"/>
      <c r="I158" s="236"/>
    </row>
    <row r="159" spans="1:10">
      <c r="A159" s="237"/>
      <c r="B159" s="174"/>
      <c r="C159" s="174"/>
      <c r="D159" s="245"/>
      <c r="E159" s="246"/>
      <c r="F159" s="247"/>
      <c r="G159" s="245"/>
      <c r="H159" s="245"/>
      <c r="I159" s="245"/>
    </row>
    <row r="160" spans="1:10">
      <c r="A160" s="79"/>
      <c r="B160" s="174"/>
      <c r="C160" s="174"/>
      <c r="D160" s="245"/>
      <c r="E160" s="246"/>
      <c r="F160" s="236"/>
      <c r="G160" s="245"/>
      <c r="H160" s="245"/>
      <c r="I160" s="245"/>
    </row>
    <row r="161" spans="1:9">
      <c r="A161" s="174"/>
      <c r="B161" s="174"/>
      <c r="C161" s="174"/>
      <c r="D161" s="245"/>
      <c r="E161" s="246"/>
      <c r="F161" s="245"/>
      <c r="G161" s="245"/>
      <c r="H161" s="245"/>
      <c r="I161" s="245"/>
    </row>
    <row r="162" spans="1:9">
      <c r="A162" s="237"/>
      <c r="B162" s="174"/>
      <c r="C162" s="174"/>
      <c r="D162" s="245"/>
      <c r="E162" s="246"/>
      <c r="F162" s="245"/>
      <c r="G162" s="245"/>
      <c r="H162" s="245"/>
      <c r="I162" s="245"/>
    </row>
    <row r="163" spans="1:9">
      <c r="A163" s="237"/>
      <c r="B163" s="174"/>
      <c r="C163" s="174"/>
      <c r="D163" s="245"/>
      <c r="E163" s="246"/>
      <c r="F163" s="245"/>
      <c r="G163" s="245"/>
      <c r="H163" s="245"/>
      <c r="I163" s="245"/>
    </row>
    <row r="164" spans="1:9">
      <c r="A164" s="242"/>
      <c r="B164" s="242"/>
      <c r="C164" s="242"/>
      <c r="D164" s="245"/>
      <c r="E164" s="246"/>
      <c r="F164" s="245"/>
      <c r="G164" s="245"/>
      <c r="H164" s="245"/>
      <c r="I164" s="245"/>
    </row>
    <row r="165" spans="1:9">
      <c r="A165" s="83"/>
      <c r="B165" s="84"/>
      <c r="C165" s="236"/>
      <c r="D165" s="236"/>
      <c r="E165" s="243"/>
      <c r="F165" s="236"/>
      <c r="G165" s="236"/>
      <c r="H165" s="236"/>
      <c r="I165" s="236"/>
    </row>
    <row r="166" spans="1:9">
      <c r="A166" s="83"/>
      <c r="B166" s="84"/>
      <c r="C166" s="236"/>
      <c r="D166" s="236"/>
      <c r="E166" s="243"/>
      <c r="F166" s="236"/>
      <c r="G166" s="236"/>
      <c r="H166" s="236"/>
      <c r="I166" s="236"/>
    </row>
    <row r="167" spans="1:9">
      <c r="A167" s="83"/>
      <c r="B167" s="84"/>
      <c r="C167" s="236"/>
      <c r="D167" s="236"/>
      <c r="E167" s="243"/>
      <c r="F167" s="236"/>
      <c r="G167" s="236"/>
      <c r="H167" s="236"/>
      <c r="I167" s="236"/>
    </row>
    <row r="168" spans="1:9">
      <c r="A168" s="83"/>
      <c r="B168" s="84"/>
      <c r="C168" s="236"/>
      <c r="D168" s="236"/>
      <c r="E168" s="243"/>
      <c r="F168" s="236"/>
      <c r="G168" s="236"/>
      <c r="H168" s="236"/>
      <c r="I168" s="236"/>
    </row>
    <row r="169" spans="1:9">
      <c r="A169" s="83"/>
      <c r="B169" s="84"/>
      <c r="C169" s="236"/>
      <c r="D169" s="236"/>
      <c r="E169" s="243"/>
      <c r="F169" s="236"/>
      <c r="G169" s="236"/>
      <c r="H169" s="236"/>
      <c r="I169" s="236"/>
    </row>
    <row r="170" spans="1:9">
      <c r="A170" s="248"/>
      <c r="B170" s="248"/>
      <c r="C170" s="236"/>
      <c r="D170" s="236"/>
      <c r="E170" s="243"/>
      <c r="F170" s="236"/>
      <c r="G170" s="236"/>
      <c r="H170" s="236"/>
      <c r="I170" s="236"/>
    </row>
    <row r="171" spans="1:9">
      <c r="A171" s="83"/>
      <c r="B171" s="83"/>
      <c r="C171" s="236"/>
      <c r="D171" s="238"/>
      <c r="E171" s="249"/>
      <c r="F171" s="236"/>
      <c r="G171" s="236"/>
      <c r="H171" s="236"/>
      <c r="I171" s="236"/>
    </row>
    <row r="172" spans="1:9">
      <c r="A172" s="237"/>
      <c r="B172" s="237"/>
      <c r="C172" s="244"/>
      <c r="D172" s="250"/>
      <c r="E172" s="251"/>
      <c r="F172" s="250"/>
      <c r="G172" s="250"/>
      <c r="H172" s="250"/>
      <c r="I172" s="250"/>
    </row>
    <row r="173" spans="1:9">
      <c r="A173" s="79"/>
      <c r="B173" s="79"/>
      <c r="C173" s="79"/>
      <c r="D173" s="250"/>
      <c r="E173" s="251"/>
      <c r="F173" s="237"/>
      <c r="H173" s="250"/>
      <c r="I173" s="250"/>
    </row>
    <row r="174" spans="1:9">
      <c r="A174" s="237"/>
      <c r="B174" s="237"/>
      <c r="C174" s="244"/>
      <c r="D174" s="250"/>
      <c r="E174" s="251"/>
      <c r="F174" s="250"/>
      <c r="G174" s="250"/>
      <c r="H174" s="250"/>
      <c r="I174" s="250"/>
    </row>
    <row r="175" spans="1:9">
      <c r="A175" s="237"/>
      <c r="B175" s="237"/>
      <c r="C175" s="237"/>
      <c r="D175" s="250"/>
      <c r="E175" s="87"/>
      <c r="F175" s="250"/>
      <c r="G175" s="250"/>
      <c r="H175" s="250"/>
      <c r="I175" s="73"/>
    </row>
    <row r="176" spans="1:9">
      <c r="A176" s="237"/>
      <c r="B176" s="79"/>
      <c r="C176" s="79"/>
      <c r="D176" s="250"/>
      <c r="E176" s="251"/>
      <c r="F176" s="250"/>
      <c r="G176" s="250"/>
      <c r="H176" s="250"/>
      <c r="I176" s="73"/>
    </row>
    <row r="177" spans="4:9">
      <c r="D177" s="250"/>
      <c r="E177" s="251"/>
      <c r="F177" s="250"/>
      <c r="G177" s="250"/>
      <c r="H177" s="250"/>
      <c r="I177" s="73"/>
    </row>
  </sheetData>
  <mergeCells count="5">
    <mergeCell ref="A1:H1"/>
    <mergeCell ref="A2:H2"/>
    <mergeCell ref="A3:H3"/>
    <mergeCell ref="A4:G4"/>
    <mergeCell ref="E15:I15"/>
  </mergeCells>
  <pageMargins left="0.39305555555555599" right="0.39305555555555599" top="0.235416666666667" bottom="0.39305555555555599" header="0.15625" footer="0.31388888888888899"/>
  <pageSetup paperSize="9" scale="87" fitToHeight="3" orientation="landscape" r:id="rId1"/>
  <headerFooter alignWithMargins="0"/>
  <rowBreaks count="1" manualBreakCount="1">
    <brk id="41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3"/>
  <sheetViews>
    <sheetView zoomScale="105" zoomScaleNormal="105" zoomScaleSheetLayoutView="125" workbookViewId="0">
      <pane xSplit="3" ySplit="10" topLeftCell="D11" activePane="bottomRight" state="frozen"/>
      <selection pane="topRight" activeCell="D1" sqref="D1"/>
      <selection pane="bottomLeft" activeCell="A11" sqref="A11"/>
      <selection pane="bottomRight" activeCell="J86" sqref="J86"/>
    </sheetView>
  </sheetViews>
  <sheetFormatPr defaultColWidth="9.140625" defaultRowHeight="12.75"/>
  <cols>
    <col min="1" max="1" width="29.5703125" style="1" customWidth="1"/>
    <col min="2" max="2" width="4.28515625" style="1" customWidth="1"/>
    <col min="3" max="3" width="25.5703125" style="1" customWidth="1"/>
    <col min="4" max="4" width="15" style="1" customWidth="1"/>
    <col min="5" max="5" width="15.7109375" style="1" customWidth="1"/>
    <col min="6" max="6" width="13.7109375" style="1" customWidth="1"/>
    <col min="7" max="7" width="5.28515625" style="1" hidden="1" customWidth="1"/>
    <col min="8" max="8" width="4.85546875" style="1" hidden="1" customWidth="1"/>
    <col min="9" max="9" width="13.85546875" style="1" customWidth="1"/>
    <col min="10" max="10" width="13.5703125" style="37" customWidth="1"/>
    <col min="11" max="11" width="10.85546875" style="1" customWidth="1"/>
    <col min="12" max="12" width="13.7109375" style="1" customWidth="1"/>
    <col min="13" max="13" width="15.140625" style="1" bestFit="1" customWidth="1"/>
    <col min="14" max="16384" width="9.140625" style="1"/>
  </cols>
  <sheetData>
    <row r="1" spans="1:12" ht="15">
      <c r="B1" s="2"/>
      <c r="C1" s="3"/>
      <c r="D1" s="2" t="s">
        <v>20</v>
      </c>
      <c r="E1" s="4"/>
      <c r="F1" s="4"/>
      <c r="G1" s="4"/>
      <c r="H1" s="4"/>
      <c r="I1" s="4"/>
      <c r="J1" s="139" t="s">
        <v>33</v>
      </c>
      <c r="K1" s="5"/>
    </row>
    <row r="2" spans="1:12">
      <c r="A2" s="6"/>
      <c r="B2" s="6"/>
      <c r="C2" s="7"/>
      <c r="D2" s="8"/>
      <c r="E2" s="8"/>
      <c r="F2" s="8" t="s">
        <v>299</v>
      </c>
      <c r="G2" s="8"/>
      <c r="H2" s="8"/>
      <c r="I2" s="8"/>
      <c r="J2" s="140"/>
      <c r="K2" s="9"/>
    </row>
    <row r="3" spans="1:12" ht="12" customHeight="1">
      <c r="A3" s="10"/>
      <c r="B3" s="11"/>
      <c r="C3" s="12" t="s">
        <v>36</v>
      </c>
      <c r="D3" s="13"/>
      <c r="E3" s="14"/>
      <c r="F3" s="163" t="s">
        <v>5</v>
      </c>
      <c r="G3" s="164"/>
      <c r="H3" s="164"/>
      <c r="I3" s="165"/>
      <c r="J3" s="141" t="s">
        <v>21</v>
      </c>
      <c r="K3" s="88"/>
    </row>
    <row r="4" spans="1:12" ht="9.75" customHeight="1">
      <c r="A4" s="11"/>
      <c r="B4" s="11" t="s">
        <v>16</v>
      </c>
      <c r="C4" s="12" t="s">
        <v>37</v>
      </c>
      <c r="D4" s="13" t="s">
        <v>34</v>
      </c>
      <c r="E4" s="14" t="s">
        <v>22</v>
      </c>
      <c r="F4" s="166"/>
      <c r="G4" s="167"/>
      <c r="H4" s="167"/>
      <c r="I4" s="168"/>
      <c r="J4" s="142"/>
      <c r="K4" s="152"/>
    </row>
    <row r="5" spans="1:12" ht="11.25" customHeight="1">
      <c r="A5" s="10"/>
      <c r="B5" s="11" t="s">
        <v>17</v>
      </c>
      <c r="C5" s="11" t="s">
        <v>41</v>
      </c>
      <c r="D5" s="13" t="s">
        <v>35</v>
      </c>
      <c r="E5" s="13" t="s">
        <v>23</v>
      </c>
      <c r="F5" s="15" t="s">
        <v>43</v>
      </c>
      <c r="G5" s="16" t="s">
        <v>6</v>
      </c>
      <c r="H5" s="15" t="s">
        <v>9</v>
      </c>
      <c r="I5" s="88"/>
      <c r="J5" s="143" t="s">
        <v>24</v>
      </c>
      <c r="K5" s="13" t="s">
        <v>24</v>
      </c>
    </row>
    <row r="6" spans="1:12" ht="11.25" customHeight="1">
      <c r="A6" s="11" t="s">
        <v>4</v>
      </c>
      <c r="B6" s="11" t="s">
        <v>18</v>
      </c>
      <c r="C6" s="11" t="s">
        <v>46</v>
      </c>
      <c r="D6" s="13" t="s">
        <v>3</v>
      </c>
      <c r="E6" s="17" t="s">
        <v>25</v>
      </c>
      <c r="F6" s="17" t="s">
        <v>44</v>
      </c>
      <c r="G6" s="13" t="s">
        <v>7</v>
      </c>
      <c r="H6" s="13" t="s">
        <v>10</v>
      </c>
      <c r="I6" s="13" t="s">
        <v>11</v>
      </c>
      <c r="J6" s="143" t="s">
        <v>26</v>
      </c>
      <c r="K6" s="13" t="s">
        <v>27</v>
      </c>
    </row>
    <row r="7" spans="1:12" ht="10.5" customHeight="1">
      <c r="A7" s="10"/>
      <c r="B7" s="11"/>
      <c r="C7" s="11" t="s">
        <v>42</v>
      </c>
      <c r="D7" s="13"/>
      <c r="E7" s="17"/>
      <c r="F7" s="17" t="s">
        <v>45</v>
      </c>
      <c r="G7" s="13" t="s">
        <v>8</v>
      </c>
      <c r="H7" s="13"/>
      <c r="I7" s="13"/>
      <c r="J7" s="143" t="s">
        <v>28</v>
      </c>
      <c r="K7" s="13" t="s">
        <v>23</v>
      </c>
    </row>
    <row r="8" spans="1:12" ht="11.25" customHeight="1">
      <c r="A8" s="10"/>
      <c r="B8" s="11"/>
      <c r="C8" s="11"/>
      <c r="D8" s="13"/>
      <c r="E8" s="17"/>
      <c r="F8" s="17"/>
      <c r="G8" s="13"/>
      <c r="H8" s="13"/>
      <c r="I8" s="13"/>
      <c r="J8" s="143"/>
      <c r="K8" s="13" t="s">
        <v>25</v>
      </c>
    </row>
    <row r="9" spans="1:12" ht="13.5" thickBot="1">
      <c r="A9" s="18">
        <v>1</v>
      </c>
      <c r="B9" s="19">
        <v>2</v>
      </c>
      <c r="C9" s="19">
        <v>3</v>
      </c>
      <c r="D9" s="20" t="s">
        <v>0</v>
      </c>
      <c r="E9" s="21" t="s">
        <v>1</v>
      </c>
      <c r="F9" s="21" t="s">
        <v>12</v>
      </c>
      <c r="G9" s="20" t="s">
        <v>13</v>
      </c>
      <c r="H9" s="20" t="s">
        <v>14</v>
      </c>
      <c r="I9" s="20" t="s">
        <v>15</v>
      </c>
      <c r="J9" s="144" t="s">
        <v>29</v>
      </c>
      <c r="K9" s="20" t="s">
        <v>30</v>
      </c>
    </row>
    <row r="10" spans="1:12" s="26" customFormat="1" ht="15" customHeight="1">
      <c r="A10" s="22" t="s">
        <v>31</v>
      </c>
      <c r="B10" s="23" t="s">
        <v>32</v>
      </c>
      <c r="C10" s="24" t="s">
        <v>19</v>
      </c>
      <c r="D10" s="65">
        <f>D34+D35+D42+D46+D50+D54+D57+D58+D65+D79+D81+D84+D85+D87</f>
        <v>17017092.199999999</v>
      </c>
      <c r="E10" s="65">
        <f>E34+E42+E46+E54+E58+E65+E79+E81+E84+E85+E87+E57</f>
        <v>11377096.810000002</v>
      </c>
      <c r="F10" s="65">
        <f>F34+F42+F46+F54+F58+F65+F79+F81+F84+F85+F87+F57</f>
        <v>11377096.810000002</v>
      </c>
      <c r="G10" s="65" t="e">
        <f>G34+#REF!+G35+G42+G46+G50+#REF!+G65+G79+G84+G85+G87+G58</f>
        <v>#REF!</v>
      </c>
      <c r="H10" s="65" t="e">
        <f>H34+#REF!+H35+H42+H46+H50+#REF!+H65+H79+H84+H85+H87+H58</f>
        <v>#REF!</v>
      </c>
      <c r="I10" s="65">
        <f>I34+I42+I46+I54+I58+I65+I79+I81+I84+I85+I87+I57</f>
        <v>11377096.810000002</v>
      </c>
      <c r="J10" s="65">
        <f>D10-E10</f>
        <v>5639995.3899999969</v>
      </c>
      <c r="K10" s="65"/>
      <c r="L10" s="65"/>
    </row>
    <row r="11" spans="1:12" ht="30" customHeight="1">
      <c r="A11" s="29" t="s">
        <v>110</v>
      </c>
      <c r="B11" s="30"/>
      <c r="C11" s="38"/>
      <c r="D11" s="43"/>
      <c r="E11" s="43"/>
      <c r="F11" s="43"/>
      <c r="G11" s="42"/>
      <c r="H11" s="42"/>
      <c r="I11" s="43"/>
      <c r="J11" s="148"/>
      <c r="K11" s="44"/>
      <c r="L11" s="25">
        <f t="shared" ref="L11:L31" si="0">D11-E11-J11</f>
        <v>0</v>
      </c>
    </row>
    <row r="12" spans="1:12" ht="15" customHeight="1">
      <c r="A12" s="28" t="s">
        <v>57</v>
      </c>
      <c r="B12" s="31">
        <v>340</v>
      </c>
      <c r="C12" s="38" t="s">
        <v>232</v>
      </c>
      <c r="D12" s="43">
        <v>5000</v>
      </c>
      <c r="E12" s="43">
        <v>0</v>
      </c>
      <c r="F12" s="43">
        <v>0</v>
      </c>
      <c r="G12" s="42" t="s">
        <v>66</v>
      </c>
      <c r="H12" s="42" t="s">
        <v>66</v>
      </c>
      <c r="I12" s="43">
        <v>0</v>
      </c>
      <c r="J12" s="146">
        <f t="shared" ref="J12:J33" si="1">D12-I12</f>
        <v>5000</v>
      </c>
      <c r="K12" s="44"/>
      <c r="L12" s="25">
        <f t="shared" si="0"/>
        <v>0</v>
      </c>
    </row>
    <row r="13" spans="1:12" ht="21.75" customHeight="1">
      <c r="A13" s="29" t="s">
        <v>69</v>
      </c>
      <c r="B13" s="30"/>
      <c r="C13" s="38"/>
      <c r="D13" s="43"/>
      <c r="E13" s="43"/>
      <c r="F13" s="43"/>
      <c r="G13" s="42"/>
      <c r="H13" s="42"/>
      <c r="I13" s="43"/>
      <c r="J13" s="146">
        <f t="shared" si="1"/>
        <v>0</v>
      </c>
      <c r="K13" s="44"/>
      <c r="L13" s="25">
        <f t="shared" si="0"/>
        <v>0</v>
      </c>
    </row>
    <row r="14" spans="1:12" ht="19.899999999999999" customHeight="1">
      <c r="A14" s="28" t="s">
        <v>70</v>
      </c>
      <c r="B14" s="30" t="s">
        <v>47</v>
      </c>
      <c r="C14" s="38" t="s">
        <v>233</v>
      </c>
      <c r="D14" s="43">
        <v>3984200</v>
      </c>
      <c r="E14" s="42">
        <f>2599550.79+167+54391.26+1947.87+22136.43+14582.08+41607+20000+12000+52300</f>
        <v>2818682.43</v>
      </c>
      <c r="F14" s="42">
        <f>2599550.79+167+54391.26+1947.87+22136.43+14582.08+41607+20000+12000+52300</f>
        <v>2818682.43</v>
      </c>
      <c r="G14" s="42" t="s">
        <v>66</v>
      </c>
      <c r="H14" s="42" t="s">
        <v>66</v>
      </c>
      <c r="I14" s="42">
        <f>2599550.79+167+54391.26+1947.87+22136.43+14582.08+41607+20000+12000+52300</f>
        <v>2818682.43</v>
      </c>
      <c r="J14" s="146">
        <f t="shared" si="1"/>
        <v>1165517.5699999998</v>
      </c>
      <c r="K14" s="44"/>
      <c r="L14" s="25">
        <f t="shared" si="0"/>
        <v>0</v>
      </c>
    </row>
    <row r="15" spans="1:12" ht="19.899999999999999" hidden="1" customHeight="1">
      <c r="A15" s="28" t="s">
        <v>51</v>
      </c>
      <c r="B15" s="30" t="s">
        <v>47</v>
      </c>
      <c r="C15" s="38" t="s">
        <v>233</v>
      </c>
      <c r="D15" s="43">
        <f>D14-D16</f>
        <v>3494800</v>
      </c>
      <c r="E15" s="43">
        <f>E14-E16</f>
        <v>2759968.06</v>
      </c>
      <c r="F15" s="43">
        <f>F14-F16</f>
        <v>2759968.06</v>
      </c>
      <c r="G15" s="42" t="s">
        <v>66</v>
      </c>
      <c r="H15" s="42" t="s">
        <v>66</v>
      </c>
      <c r="I15" s="43">
        <f>I14-I16</f>
        <v>2759968.06</v>
      </c>
      <c r="J15" s="146">
        <f t="shared" si="1"/>
        <v>734831.94</v>
      </c>
      <c r="K15" s="44"/>
      <c r="L15" s="25">
        <f t="shared" si="0"/>
        <v>0</v>
      </c>
    </row>
    <row r="16" spans="1:12" ht="19.899999999999999" hidden="1" customHeight="1">
      <c r="A16" s="28" t="s">
        <v>52</v>
      </c>
      <c r="B16" s="30" t="s">
        <v>47</v>
      </c>
      <c r="C16" s="38" t="s">
        <v>233</v>
      </c>
      <c r="D16" s="43">
        <f>489400</f>
        <v>489400</v>
      </c>
      <c r="E16" s="43">
        <f>21219.22+37495.15</f>
        <v>58714.37</v>
      </c>
      <c r="F16" s="43">
        <f>21219.22+37495.15</f>
        <v>58714.37</v>
      </c>
      <c r="G16" s="42" t="s">
        <v>66</v>
      </c>
      <c r="H16" s="42" t="s">
        <v>66</v>
      </c>
      <c r="I16" s="43">
        <f>21219.22+37495.15</f>
        <v>58714.37</v>
      </c>
      <c r="J16" s="146">
        <f t="shared" si="1"/>
        <v>430685.63</v>
      </c>
      <c r="K16" s="44"/>
      <c r="L16" s="25">
        <f t="shared" si="0"/>
        <v>0</v>
      </c>
    </row>
    <row r="17" spans="1:12" ht="19.899999999999999" customHeight="1">
      <c r="A17" s="28" t="s">
        <v>282</v>
      </c>
      <c r="B17" s="30" t="s">
        <v>47</v>
      </c>
      <c r="C17" s="38" t="s">
        <v>233</v>
      </c>
      <c r="D17" s="43">
        <v>11500</v>
      </c>
      <c r="E17" s="42">
        <v>0</v>
      </c>
      <c r="F17" s="42">
        <v>0</v>
      </c>
      <c r="G17" s="42" t="s">
        <v>66</v>
      </c>
      <c r="H17" s="42" t="s">
        <v>66</v>
      </c>
      <c r="I17" s="42">
        <v>0</v>
      </c>
      <c r="J17" s="146">
        <f>D17-I17</f>
        <v>11500</v>
      </c>
      <c r="K17" s="44"/>
      <c r="L17" s="25">
        <f>D17-E17-J17</f>
        <v>0</v>
      </c>
    </row>
    <row r="18" spans="1:12" ht="19.899999999999999" customHeight="1">
      <c r="A18" s="28" t="s">
        <v>53</v>
      </c>
      <c r="B18" s="30" t="s">
        <v>50</v>
      </c>
      <c r="C18" s="38" t="s">
        <v>255</v>
      </c>
      <c r="D18" s="43">
        <v>1309200</v>
      </c>
      <c r="E18" s="42">
        <f>580097.05+15385.17+70255.11+638.72+8721+10074.39+86072.42+19953.12+661.76+9326.7+643.21+70754.32+16402.16</f>
        <v>888985.13</v>
      </c>
      <c r="F18" s="42">
        <f>580097.05+15385.17+70255.11+638.72+8721+10074.39+86072.42+19953.12+661.76+9326.7+643.21+70754.32+16402.16</f>
        <v>888985.13</v>
      </c>
      <c r="G18" s="42" t="s">
        <v>66</v>
      </c>
      <c r="H18" s="42" t="s">
        <v>66</v>
      </c>
      <c r="I18" s="42">
        <f>580097.05+15385.17+70255.11+638.72+8721+10074.39+86072.42+19953.12+661.76+9326.7+643.21+70754.32+16402.16</f>
        <v>888985.13</v>
      </c>
      <c r="J18" s="146">
        <f t="shared" si="1"/>
        <v>420214.87</v>
      </c>
      <c r="K18" s="44"/>
      <c r="L18" s="25">
        <f t="shared" si="0"/>
        <v>0</v>
      </c>
    </row>
    <row r="19" spans="1:12" ht="19.899999999999999" hidden="1" customHeight="1">
      <c r="A19" s="28" t="s">
        <v>54</v>
      </c>
      <c r="B19" s="31">
        <v>213</v>
      </c>
      <c r="C19" s="38" t="s">
        <v>255</v>
      </c>
      <c r="D19" s="43">
        <f>D18-D20</f>
        <v>1161400</v>
      </c>
      <c r="E19" s="43">
        <f>E18-E20</f>
        <v>875088.79</v>
      </c>
      <c r="F19" s="43">
        <f>F18-F20</f>
        <v>875088.79</v>
      </c>
      <c r="G19" s="42" t="s">
        <v>66</v>
      </c>
      <c r="H19" s="42" t="s">
        <v>66</v>
      </c>
      <c r="I19" s="43">
        <f>I18-I20</f>
        <v>875088.79</v>
      </c>
      <c r="J19" s="146">
        <f t="shared" si="1"/>
        <v>286311.20999999996</v>
      </c>
      <c r="K19" s="44"/>
      <c r="L19" s="25">
        <f t="shared" si="0"/>
        <v>0</v>
      </c>
    </row>
    <row r="20" spans="1:12" ht="19.899999999999999" hidden="1" customHeight="1">
      <c r="A20" s="28" t="s">
        <v>52</v>
      </c>
      <c r="B20" s="31">
        <v>213</v>
      </c>
      <c r="C20" s="38" t="s">
        <v>255</v>
      </c>
      <c r="D20" s="43">
        <f>147800</f>
        <v>147800</v>
      </c>
      <c r="E20" s="43">
        <v>13896.34</v>
      </c>
      <c r="F20" s="43">
        <v>13896.34</v>
      </c>
      <c r="G20" s="42" t="s">
        <v>66</v>
      </c>
      <c r="H20" s="42" t="s">
        <v>66</v>
      </c>
      <c r="I20" s="43">
        <v>13896.34</v>
      </c>
      <c r="J20" s="146">
        <f t="shared" si="1"/>
        <v>133903.66</v>
      </c>
      <c r="K20" s="44"/>
      <c r="L20" s="25">
        <f t="shared" si="0"/>
        <v>0</v>
      </c>
    </row>
    <row r="21" spans="1:12" ht="19.899999999999999" customHeight="1">
      <c r="A21" s="28" t="s">
        <v>283</v>
      </c>
      <c r="B21" s="30" t="s">
        <v>50</v>
      </c>
      <c r="C21" s="38" t="s">
        <v>255</v>
      </c>
      <c r="D21" s="43">
        <v>3500</v>
      </c>
      <c r="E21" s="42">
        <v>0</v>
      </c>
      <c r="F21" s="42">
        <v>0</v>
      </c>
      <c r="G21" s="42" t="s">
        <v>66</v>
      </c>
      <c r="H21" s="42" t="s">
        <v>66</v>
      </c>
      <c r="I21" s="42">
        <v>0</v>
      </c>
      <c r="J21" s="146">
        <f>D21-I21</f>
        <v>3500</v>
      </c>
      <c r="K21" s="44"/>
      <c r="L21" s="25">
        <f>D21-E21-J21</f>
        <v>0</v>
      </c>
    </row>
    <row r="22" spans="1:12" ht="19.899999999999999" customHeight="1">
      <c r="A22" s="28" t="s">
        <v>48</v>
      </c>
      <c r="B22" s="30" t="s">
        <v>49</v>
      </c>
      <c r="C22" s="38" t="s">
        <v>234</v>
      </c>
      <c r="D22" s="43">
        <v>350800</v>
      </c>
      <c r="E22" s="43">
        <f>140840.4+7159.4+12366.09+5520+14468.65+548.99+40520.24</f>
        <v>221423.76999999996</v>
      </c>
      <c r="F22" s="43">
        <f>140840.4+7159.4+12366.09+5520+14468.65+548.99+40520.24</f>
        <v>221423.76999999996</v>
      </c>
      <c r="G22" s="42" t="s">
        <v>66</v>
      </c>
      <c r="H22" s="42" t="s">
        <v>66</v>
      </c>
      <c r="I22" s="43">
        <f>140840.4+7159.4+12366.09+5520+14468.65+548.99+40520.24</f>
        <v>221423.76999999996</v>
      </c>
      <c r="J22" s="146">
        <f t="shared" si="1"/>
        <v>129376.23000000004</v>
      </c>
      <c r="K22" s="44"/>
      <c r="L22" s="25">
        <f t="shared" si="0"/>
        <v>0</v>
      </c>
    </row>
    <row r="23" spans="1:12" ht="19.899999999999999" customHeight="1">
      <c r="A23" s="28" t="s">
        <v>111</v>
      </c>
      <c r="B23" s="31"/>
      <c r="C23" s="49"/>
      <c r="D23" s="43"/>
      <c r="E23" s="43"/>
      <c r="F23" s="43"/>
      <c r="G23" s="42"/>
      <c r="H23" s="42"/>
      <c r="I23" s="43"/>
      <c r="J23" s="146">
        <f t="shared" si="1"/>
        <v>0</v>
      </c>
      <c r="K23" s="44"/>
      <c r="L23" s="25">
        <f t="shared" si="0"/>
        <v>0</v>
      </c>
    </row>
    <row r="24" spans="1:12" ht="19.899999999999999" customHeight="1">
      <c r="A24" s="28" t="s">
        <v>55</v>
      </c>
      <c r="B24" s="31">
        <v>221</v>
      </c>
      <c r="C24" s="49" t="s">
        <v>235</v>
      </c>
      <c r="D24" s="43">
        <f>36000+6000</f>
        <v>42000</v>
      </c>
      <c r="E24" s="42">
        <f>21612.15+2245.54+2300+2262.06</f>
        <v>28419.750000000004</v>
      </c>
      <c r="F24" s="42">
        <f>21612.15+2245.54+2300+2262.06</f>
        <v>28419.750000000004</v>
      </c>
      <c r="G24" s="42" t="s">
        <v>66</v>
      </c>
      <c r="H24" s="42" t="s">
        <v>66</v>
      </c>
      <c r="I24" s="42">
        <f>21612.15+2245.54+2300+2262.06</f>
        <v>28419.750000000004</v>
      </c>
      <c r="J24" s="146">
        <f t="shared" si="1"/>
        <v>13580.249999999996</v>
      </c>
      <c r="K24" s="44"/>
      <c r="L24" s="25">
        <f t="shared" si="0"/>
        <v>0</v>
      </c>
    </row>
    <row r="25" spans="1:12" ht="15" customHeight="1">
      <c r="A25" s="28" t="s">
        <v>72</v>
      </c>
      <c r="B25" s="31">
        <v>223</v>
      </c>
      <c r="C25" s="49" t="s">
        <v>235</v>
      </c>
      <c r="D25" s="43">
        <f>96800+4800</f>
        <v>101600</v>
      </c>
      <c r="E25" s="42">
        <f>33116.51+2037.23+606.73+808.98+267.36+267.36+611.17+818.83+579.28</f>
        <v>39113.450000000012</v>
      </c>
      <c r="F25" s="42">
        <f>33116.51+2037.23+606.73+808.98+267.36+267.36+611.17+818.83+579.28</f>
        <v>39113.450000000012</v>
      </c>
      <c r="G25" s="42" t="s">
        <v>66</v>
      </c>
      <c r="H25" s="42" t="s">
        <v>66</v>
      </c>
      <c r="I25" s="42">
        <f>33116.51+2037.23+606.73+808.98+267.36+267.36+611.17+818.83+579.28</f>
        <v>39113.450000000012</v>
      </c>
      <c r="J25" s="146">
        <f t="shared" si="1"/>
        <v>62486.549999999988</v>
      </c>
      <c r="K25" s="44"/>
      <c r="L25" s="25">
        <f t="shared" si="0"/>
        <v>0</v>
      </c>
    </row>
    <row r="26" spans="1:12" ht="15" customHeight="1">
      <c r="A26" s="28" t="s">
        <v>56</v>
      </c>
      <c r="B26" s="31">
        <v>225</v>
      </c>
      <c r="C26" s="49" t="s">
        <v>235</v>
      </c>
      <c r="D26" s="43">
        <f>140400-4800</f>
        <v>135600</v>
      </c>
      <c r="E26" s="43">
        <v>81349</v>
      </c>
      <c r="F26" s="43">
        <v>81349</v>
      </c>
      <c r="G26" s="42" t="s">
        <v>66</v>
      </c>
      <c r="H26" s="42" t="s">
        <v>66</v>
      </c>
      <c r="I26" s="43">
        <v>81349</v>
      </c>
      <c r="J26" s="146">
        <f t="shared" si="1"/>
        <v>54251</v>
      </c>
      <c r="K26" s="44"/>
      <c r="L26" s="25">
        <f t="shared" si="0"/>
        <v>0</v>
      </c>
    </row>
    <row r="27" spans="1:12" ht="15" customHeight="1">
      <c r="A27" s="28" t="s">
        <v>71</v>
      </c>
      <c r="B27" s="31">
        <v>226</v>
      </c>
      <c r="C27" s="49" t="s">
        <v>235</v>
      </c>
      <c r="D27" s="43">
        <f>566800-6000</f>
        <v>560800</v>
      </c>
      <c r="E27" s="42">
        <f>269914.02+7000+11514.14+15000+2400+358.02+7000+3000+15000+1544.4+11514.14+3707+913+7000</f>
        <v>355864.72000000009</v>
      </c>
      <c r="F27" s="42">
        <f>269914.02+7000+11514.14+15000+2400+358.02+7000+3000+15000+1544.4+11514.14+3707+913+7000</f>
        <v>355864.72000000009</v>
      </c>
      <c r="G27" s="42" t="s">
        <v>66</v>
      </c>
      <c r="H27" s="42" t="s">
        <v>66</v>
      </c>
      <c r="I27" s="42">
        <f>269914.02+7000+11514.14+15000+2400+358.02+7000+3000+15000+1544.4+11514.14+3707+913+7000</f>
        <v>355864.72000000009</v>
      </c>
      <c r="J27" s="146">
        <f>D27-I27</f>
        <v>204935.27999999991</v>
      </c>
      <c r="K27" s="44"/>
      <c r="L27" s="25">
        <f>D27-E27-J27</f>
        <v>0</v>
      </c>
    </row>
    <row r="28" spans="1:12" ht="15" customHeight="1">
      <c r="A28" s="28" t="s">
        <v>109</v>
      </c>
      <c r="B28" s="31">
        <v>310</v>
      </c>
      <c r="C28" s="49" t="s">
        <v>235</v>
      </c>
      <c r="D28" s="43">
        <v>100000</v>
      </c>
      <c r="E28" s="43">
        <f>43718+23540+9830</f>
        <v>77088</v>
      </c>
      <c r="F28" s="43">
        <f>43718+23540+9830</f>
        <v>77088</v>
      </c>
      <c r="G28" s="42" t="s">
        <v>66</v>
      </c>
      <c r="H28" s="42" t="s">
        <v>66</v>
      </c>
      <c r="I28" s="43">
        <f>43718+23540+9830</f>
        <v>77088</v>
      </c>
      <c r="J28" s="146">
        <f t="shared" si="1"/>
        <v>22912</v>
      </c>
      <c r="K28" s="44"/>
      <c r="L28" s="25">
        <f t="shared" si="0"/>
        <v>0</v>
      </c>
    </row>
    <row r="29" spans="1:12" ht="15" customHeight="1">
      <c r="A29" s="28" t="s">
        <v>57</v>
      </c>
      <c r="B29" s="31">
        <v>340</v>
      </c>
      <c r="C29" s="49" t="s">
        <v>235</v>
      </c>
      <c r="D29" s="43">
        <v>352000</v>
      </c>
      <c r="E29" s="42">
        <f>112099+31275+1907+2550+5715+1400+4245</f>
        <v>159191</v>
      </c>
      <c r="F29" s="42">
        <f>112099+31275+1907+2550+5715+1400+4245</f>
        <v>159191</v>
      </c>
      <c r="G29" s="42" t="s">
        <v>66</v>
      </c>
      <c r="H29" s="42" t="s">
        <v>66</v>
      </c>
      <c r="I29" s="42">
        <f>112099+31275+1907+2550+5715+1400+4245</f>
        <v>159191</v>
      </c>
      <c r="J29" s="146">
        <f>D29-I29</f>
        <v>192809</v>
      </c>
      <c r="K29" s="44"/>
      <c r="L29" s="25">
        <f>D29-E29-J29</f>
        <v>0</v>
      </c>
    </row>
    <row r="30" spans="1:12" ht="15" customHeight="1">
      <c r="A30" s="28" t="s">
        <v>112</v>
      </c>
      <c r="B30" s="31">
        <v>290</v>
      </c>
      <c r="C30" s="49" t="s">
        <v>254</v>
      </c>
      <c r="D30" s="43">
        <v>1600</v>
      </c>
      <c r="E30" s="43">
        <f>786+393</f>
        <v>1179</v>
      </c>
      <c r="F30" s="43">
        <f>786+393</f>
        <v>1179</v>
      </c>
      <c r="G30" s="42" t="s">
        <v>66</v>
      </c>
      <c r="H30" s="42" t="s">
        <v>66</v>
      </c>
      <c r="I30" s="43">
        <f>786+393</f>
        <v>1179</v>
      </c>
      <c r="J30" s="146">
        <f>D30-I30</f>
        <v>421</v>
      </c>
      <c r="K30" s="44"/>
      <c r="L30" s="25">
        <f>D30-E30-J30</f>
        <v>0</v>
      </c>
    </row>
    <row r="31" spans="1:12" ht="15" customHeight="1">
      <c r="A31" s="28" t="s">
        <v>257</v>
      </c>
      <c r="B31" s="31">
        <v>226</v>
      </c>
      <c r="C31" s="49" t="s">
        <v>258</v>
      </c>
      <c r="D31" s="43">
        <v>50000</v>
      </c>
      <c r="E31" s="43">
        <v>31590</v>
      </c>
      <c r="F31" s="43">
        <v>31590</v>
      </c>
      <c r="G31" s="42" t="s">
        <v>66</v>
      </c>
      <c r="H31" s="42" t="s">
        <v>66</v>
      </c>
      <c r="I31" s="43">
        <v>31590</v>
      </c>
      <c r="J31" s="146">
        <f t="shared" si="1"/>
        <v>18410</v>
      </c>
      <c r="K31" s="44"/>
      <c r="L31" s="25">
        <f t="shared" si="0"/>
        <v>0</v>
      </c>
    </row>
    <row r="32" spans="1:12" ht="22.5" customHeight="1">
      <c r="A32" s="28" t="s">
        <v>276</v>
      </c>
      <c r="B32" s="31">
        <v>225</v>
      </c>
      <c r="C32" s="49" t="s">
        <v>259</v>
      </c>
      <c r="D32" s="43">
        <v>63000</v>
      </c>
      <c r="E32" s="43">
        <v>0</v>
      </c>
      <c r="F32" s="43">
        <v>0</v>
      </c>
      <c r="G32" s="42" t="s">
        <v>66</v>
      </c>
      <c r="H32" s="42" t="s">
        <v>66</v>
      </c>
      <c r="I32" s="43">
        <v>0</v>
      </c>
      <c r="J32" s="146">
        <f>D32-I32</f>
        <v>63000</v>
      </c>
      <c r="K32" s="44"/>
      <c r="L32" s="25">
        <f>D33-E33-J33</f>
        <v>0</v>
      </c>
    </row>
    <row r="33" spans="1:12" ht="36.75" customHeight="1">
      <c r="A33" s="28" t="s">
        <v>113</v>
      </c>
      <c r="B33" s="31">
        <v>340</v>
      </c>
      <c r="C33" s="38" t="s">
        <v>236</v>
      </c>
      <c r="D33" s="42">
        <v>200</v>
      </c>
      <c r="E33" s="42">
        <v>200</v>
      </c>
      <c r="F33" s="42">
        <v>200</v>
      </c>
      <c r="G33" s="42" t="s">
        <v>66</v>
      </c>
      <c r="H33" s="42" t="s">
        <v>66</v>
      </c>
      <c r="I33" s="42">
        <v>200</v>
      </c>
      <c r="J33" s="146">
        <f t="shared" si="1"/>
        <v>0</v>
      </c>
      <c r="K33" s="44"/>
      <c r="L33" s="25"/>
    </row>
    <row r="34" spans="1:12" s="26" customFormat="1" ht="15" customHeight="1">
      <c r="A34" s="27" t="s">
        <v>58</v>
      </c>
      <c r="B34" s="32"/>
      <c r="C34" s="51" t="s">
        <v>59</v>
      </c>
      <c r="D34" s="52">
        <f>D12+D14+D17+D18+D21+D22+D24+D25+D26+D27+D28+D29+D30+D31+D32+D33</f>
        <v>7071000</v>
      </c>
      <c r="E34" s="52">
        <f>E12+E14+E17+E18+E21+E22+E24+E25+E26+E27+E28+E29+E30+E31+E32+E33</f>
        <v>4703086.25</v>
      </c>
      <c r="F34" s="52">
        <f>F12+F14+F17+F18+F21+F22+F24+F25+F26+F27+F28+F29+F30+F31+F32+F33</f>
        <v>4703086.25</v>
      </c>
      <c r="G34" s="52">
        <f>SUM(G12:G33)-G15-G16-G19-G20</f>
        <v>0</v>
      </c>
      <c r="H34" s="52">
        <f>SUM(H12:H33)-H15-H16-H19-H20</f>
        <v>0</v>
      </c>
      <c r="I34" s="52">
        <f>I12+I14+I17+I18+I21+I22+I24+I25+I26+I27+I28+I29+I30+I31+I32+I33</f>
        <v>4703086.25</v>
      </c>
      <c r="J34" s="52">
        <f>J12+J14+J18+J22+J24+J25+J26+J27+J28+J29+J30+J31+J32+J33</f>
        <v>2352913.75</v>
      </c>
      <c r="K34" s="52">
        <f>SUM(K12:K33)-K15-K16-K19-K20</f>
        <v>0</v>
      </c>
      <c r="L34" s="25"/>
    </row>
    <row r="35" spans="1:12" s="33" customFormat="1" ht="34.15" customHeight="1">
      <c r="A35" s="27" t="s">
        <v>191</v>
      </c>
      <c r="B35" s="32">
        <v>290</v>
      </c>
      <c r="C35" s="51" t="s">
        <v>237</v>
      </c>
      <c r="D35" s="52">
        <v>50000</v>
      </c>
      <c r="E35" s="52">
        <v>0</v>
      </c>
      <c r="F35" s="52">
        <v>0</v>
      </c>
      <c r="G35" s="39" t="s">
        <v>66</v>
      </c>
      <c r="H35" s="39" t="s">
        <v>66</v>
      </c>
      <c r="I35" s="52">
        <v>0</v>
      </c>
      <c r="J35" s="145">
        <f t="shared" ref="J35:J40" si="2">D35-I35</f>
        <v>50000</v>
      </c>
      <c r="K35" s="40"/>
      <c r="L35" s="25"/>
    </row>
    <row r="36" spans="1:12" s="33" customFormat="1" ht="33" customHeight="1">
      <c r="A36" s="28" t="s">
        <v>300</v>
      </c>
      <c r="B36" s="31">
        <v>226</v>
      </c>
      <c r="C36" s="54" t="s">
        <v>268</v>
      </c>
      <c r="D36" s="55">
        <v>400000</v>
      </c>
      <c r="E36" s="55">
        <f>70000+10000</f>
        <v>80000</v>
      </c>
      <c r="F36" s="55">
        <f>70000+10000</f>
        <v>80000</v>
      </c>
      <c r="G36" s="45" t="s">
        <v>66</v>
      </c>
      <c r="H36" s="45" t="s">
        <v>66</v>
      </c>
      <c r="I36" s="55">
        <f>70000+10000</f>
        <v>80000</v>
      </c>
      <c r="J36" s="42">
        <f>D36-I36</f>
        <v>320000</v>
      </c>
      <c r="K36" s="47"/>
      <c r="L36" s="25"/>
    </row>
    <row r="37" spans="1:12" s="33" customFormat="1" ht="27.75" customHeight="1">
      <c r="A37" s="28" t="s">
        <v>189</v>
      </c>
      <c r="B37" s="31">
        <v>290</v>
      </c>
      <c r="C37" s="53" t="s">
        <v>269</v>
      </c>
      <c r="D37" s="42">
        <v>1439300</v>
      </c>
      <c r="E37" s="42">
        <f>621578+127778+66695.24</f>
        <v>816051.24</v>
      </c>
      <c r="F37" s="42">
        <f>621578+127778+66695.24</f>
        <v>816051.24</v>
      </c>
      <c r="G37" s="45" t="s">
        <v>66</v>
      </c>
      <c r="H37" s="45" t="s">
        <v>66</v>
      </c>
      <c r="I37" s="42">
        <f>621578+127778+66695.24</f>
        <v>816051.24</v>
      </c>
      <c r="J37" s="146">
        <f t="shared" si="2"/>
        <v>623248.76</v>
      </c>
      <c r="K37" s="47"/>
      <c r="L37" s="25">
        <f>D38-E38-J38</f>
        <v>0</v>
      </c>
    </row>
    <row r="38" spans="1:12" s="33" customFormat="1" ht="26.25" customHeight="1">
      <c r="A38" s="28" t="s">
        <v>192</v>
      </c>
      <c r="B38" s="31">
        <v>226</v>
      </c>
      <c r="C38" s="53" t="s">
        <v>270</v>
      </c>
      <c r="D38" s="42">
        <v>166000</v>
      </c>
      <c r="E38" s="42">
        <f>53717.4+1500+17914.4+10440+1500+417.2+693+4127.2</f>
        <v>90309.2</v>
      </c>
      <c r="F38" s="42">
        <f>53717.4+1500+17914.4+10440+1500+417.2+693+4127.2</f>
        <v>90309.2</v>
      </c>
      <c r="G38" s="45" t="s">
        <v>66</v>
      </c>
      <c r="H38" s="45" t="s">
        <v>66</v>
      </c>
      <c r="I38" s="42">
        <f>53717.4+1500+17914.4+10440+1500+417.2+693+4127.2</f>
        <v>90309.2</v>
      </c>
      <c r="J38" s="146">
        <f t="shared" si="2"/>
        <v>75690.8</v>
      </c>
      <c r="K38" s="47"/>
      <c r="L38" s="25">
        <f>D39-E39-J39</f>
        <v>0</v>
      </c>
    </row>
    <row r="39" spans="1:12" s="33" customFormat="1" ht="28.5" customHeight="1">
      <c r="A39" s="28" t="s">
        <v>279</v>
      </c>
      <c r="B39" s="31">
        <v>290</v>
      </c>
      <c r="C39" s="53" t="s">
        <v>252</v>
      </c>
      <c r="D39" s="42">
        <v>200000</v>
      </c>
      <c r="E39" s="42">
        <v>92000.46</v>
      </c>
      <c r="F39" s="42">
        <v>92000.46</v>
      </c>
      <c r="G39" s="45" t="s">
        <v>66</v>
      </c>
      <c r="H39" s="45" t="s">
        <v>66</v>
      </c>
      <c r="I39" s="42">
        <v>92000.46</v>
      </c>
      <c r="J39" s="146">
        <f>D39-I39</f>
        <v>107999.54</v>
      </c>
      <c r="K39" s="47"/>
      <c r="L39" s="25">
        <f>D40-E40-J40</f>
        <v>0</v>
      </c>
    </row>
    <row r="40" spans="1:12" s="33" customFormat="1" ht="15" customHeight="1">
      <c r="A40" s="28" t="s">
        <v>187</v>
      </c>
      <c r="B40" s="31">
        <v>290</v>
      </c>
      <c r="C40" s="53" t="s">
        <v>238</v>
      </c>
      <c r="D40" s="42">
        <v>20000</v>
      </c>
      <c r="E40" s="42">
        <v>20000</v>
      </c>
      <c r="F40" s="42">
        <v>20000</v>
      </c>
      <c r="G40" s="45" t="s">
        <v>66</v>
      </c>
      <c r="H40" s="45" t="s">
        <v>66</v>
      </c>
      <c r="I40" s="42">
        <v>20000</v>
      </c>
      <c r="J40" s="146">
        <f t="shared" si="2"/>
        <v>0</v>
      </c>
      <c r="K40" s="47"/>
      <c r="L40" s="25">
        <f>D41-E41-J41</f>
        <v>0</v>
      </c>
    </row>
    <row r="41" spans="1:12" s="33" customFormat="1" ht="15" customHeight="1">
      <c r="A41" s="28" t="s">
        <v>188</v>
      </c>
      <c r="B41" s="31">
        <v>251</v>
      </c>
      <c r="C41" s="53" t="s">
        <v>251</v>
      </c>
      <c r="D41" s="42">
        <v>90100</v>
      </c>
      <c r="E41" s="42">
        <f>46900+22790+7800+5900</f>
        <v>83390</v>
      </c>
      <c r="F41" s="42">
        <f>46900+22790+7800+5900</f>
        <v>83390</v>
      </c>
      <c r="G41" s="45" t="s">
        <v>66</v>
      </c>
      <c r="H41" s="45" t="s">
        <v>66</v>
      </c>
      <c r="I41" s="42">
        <f>46900+22790+7800+5900</f>
        <v>83390</v>
      </c>
      <c r="J41" s="146">
        <f>D41-I41</f>
        <v>6710</v>
      </c>
      <c r="K41" s="47"/>
      <c r="L41" s="25" t="e">
        <f>#REF!-#REF!-#REF!</f>
        <v>#REF!</v>
      </c>
    </row>
    <row r="42" spans="1:12" ht="15" customHeight="1">
      <c r="A42" s="27" t="s">
        <v>58</v>
      </c>
      <c r="B42" s="32"/>
      <c r="C42" s="50" t="s">
        <v>67</v>
      </c>
      <c r="D42" s="39">
        <f>D36+D37+D38+D39+D40+D41</f>
        <v>2315400</v>
      </c>
      <c r="E42" s="39">
        <f>E36+E37+E38+E39+E40+E41</f>
        <v>1181750.8999999999</v>
      </c>
      <c r="F42" s="39">
        <f>F36+F37+F38+F39+F40+F41</f>
        <v>1181750.8999999999</v>
      </c>
      <c r="G42" s="39">
        <f>SUM(G36:G41)</f>
        <v>0</v>
      </c>
      <c r="H42" s="39">
        <f>SUM(H36:H41)</f>
        <v>0</v>
      </c>
      <c r="I42" s="39">
        <f>I36+I37+I38+I39+I40+I41</f>
        <v>1181750.8999999999</v>
      </c>
      <c r="J42" s="39">
        <f>SUM(J36:J41)</f>
        <v>1133649.1000000001</v>
      </c>
      <c r="K42" s="66"/>
      <c r="L42" s="25">
        <f>D43-E43-J43</f>
        <v>0</v>
      </c>
    </row>
    <row r="43" spans="1:12" ht="15" customHeight="1">
      <c r="A43" s="28" t="s">
        <v>68</v>
      </c>
      <c r="B43" s="31"/>
      <c r="C43" s="38"/>
      <c r="D43" s="42"/>
      <c r="E43" s="42"/>
      <c r="F43" s="42"/>
      <c r="G43" s="45" t="s">
        <v>66</v>
      </c>
      <c r="H43" s="45" t="s">
        <v>66</v>
      </c>
      <c r="I43" s="42"/>
      <c r="J43" s="149"/>
      <c r="K43" s="67"/>
      <c r="L43" s="25">
        <f>D44-E44-J44</f>
        <v>0</v>
      </c>
    </row>
    <row r="44" spans="1:12" ht="15" customHeight="1">
      <c r="A44" s="28" t="s">
        <v>60</v>
      </c>
      <c r="B44" s="31">
        <v>211</v>
      </c>
      <c r="C44" s="38" t="s">
        <v>239</v>
      </c>
      <c r="D44" s="43">
        <v>266200</v>
      </c>
      <c r="E44" s="43">
        <v>220057.1</v>
      </c>
      <c r="F44" s="43">
        <f>202662.56+7200+2128+7902.87+163.67</f>
        <v>220057.1</v>
      </c>
      <c r="G44" s="45" t="s">
        <v>66</v>
      </c>
      <c r="H44" s="45" t="s">
        <v>66</v>
      </c>
      <c r="I44" s="43">
        <f>202662.56+7200+2128+7902.87+163.67</f>
        <v>220057.1</v>
      </c>
      <c r="J44" s="146">
        <f t="shared" ref="J44:J49" si="3">D44-I44</f>
        <v>46142.899999999994</v>
      </c>
      <c r="K44" s="67"/>
      <c r="L44" s="25">
        <f>D45-E45-J45</f>
        <v>0</v>
      </c>
    </row>
    <row r="45" spans="1:12" ht="15" customHeight="1">
      <c r="A45" s="28" t="s">
        <v>61</v>
      </c>
      <c r="B45" s="31">
        <v>213</v>
      </c>
      <c r="C45" s="38" t="s">
        <v>256</v>
      </c>
      <c r="D45" s="43">
        <v>80500</v>
      </c>
      <c r="E45" s="43">
        <f>58848.78+4282.36+564.49+992.73+38.94</f>
        <v>64727.3</v>
      </c>
      <c r="F45" s="43">
        <f>58848.78+4282.36+564.49+992.73+38.94</f>
        <v>64727.3</v>
      </c>
      <c r="G45" s="42" t="s">
        <v>66</v>
      </c>
      <c r="H45" s="42" t="s">
        <v>66</v>
      </c>
      <c r="I45" s="43">
        <f>58848.78+4282.36+564.49+992.73+38.94</f>
        <v>64727.3</v>
      </c>
      <c r="J45" s="146">
        <f t="shared" si="3"/>
        <v>15772.699999999997</v>
      </c>
      <c r="K45" s="67"/>
      <c r="L45" s="25"/>
    </row>
    <row r="46" spans="1:12" ht="24" customHeight="1">
      <c r="A46" s="27" t="s">
        <v>62</v>
      </c>
      <c r="B46" s="32"/>
      <c r="C46" s="50" t="s">
        <v>63</v>
      </c>
      <c r="D46" s="39">
        <f>D44+D45</f>
        <v>346700</v>
      </c>
      <c r="E46" s="39">
        <f>SUM(E44:E45)</f>
        <v>284784.40000000002</v>
      </c>
      <c r="F46" s="39">
        <f>SUM(F44:F45)</f>
        <v>284784.40000000002</v>
      </c>
      <c r="G46" s="41" t="s">
        <v>66</v>
      </c>
      <c r="H46" s="41" t="s">
        <v>66</v>
      </c>
      <c r="I46" s="39">
        <f>SUM(I44:I45)</f>
        <v>284784.40000000002</v>
      </c>
      <c r="J46" s="147">
        <f t="shared" si="3"/>
        <v>61915.599999999977</v>
      </c>
      <c r="K46" s="40"/>
      <c r="L46" s="25"/>
    </row>
    <row r="47" spans="1:12" ht="15" customHeight="1">
      <c r="A47" s="28" t="s">
        <v>114</v>
      </c>
      <c r="B47" s="31">
        <v>226</v>
      </c>
      <c r="C47" s="38" t="s">
        <v>240</v>
      </c>
      <c r="D47" s="158">
        <v>10000</v>
      </c>
      <c r="E47" s="43"/>
      <c r="F47" s="43"/>
      <c r="G47" s="43" t="s">
        <v>66</v>
      </c>
      <c r="H47" s="43" t="s">
        <v>66</v>
      </c>
      <c r="I47" s="43"/>
      <c r="J47" s="146">
        <f t="shared" si="3"/>
        <v>10000</v>
      </c>
      <c r="K47" s="67"/>
      <c r="L47" s="25">
        <f>D48-E48-J48</f>
        <v>0</v>
      </c>
    </row>
    <row r="48" spans="1:12" ht="15" customHeight="1">
      <c r="A48" s="28"/>
      <c r="B48" s="31">
        <v>310</v>
      </c>
      <c r="C48" s="38" t="s">
        <v>240</v>
      </c>
      <c r="D48" s="158">
        <f>20000+10000</f>
        <v>30000</v>
      </c>
      <c r="E48" s="43"/>
      <c r="F48" s="43"/>
      <c r="G48" s="43" t="s">
        <v>66</v>
      </c>
      <c r="H48" s="43" t="s">
        <v>66</v>
      </c>
      <c r="I48" s="43"/>
      <c r="J48" s="146">
        <f t="shared" si="3"/>
        <v>30000</v>
      </c>
      <c r="K48" s="40"/>
      <c r="L48" s="25"/>
    </row>
    <row r="49" spans="1:12" s="26" customFormat="1" ht="25.5" customHeight="1">
      <c r="A49" s="28" t="s">
        <v>115</v>
      </c>
      <c r="B49" s="31">
        <v>226</v>
      </c>
      <c r="C49" s="38" t="s">
        <v>241</v>
      </c>
      <c r="D49" s="158">
        <v>10000</v>
      </c>
      <c r="E49" s="43">
        <v>0</v>
      </c>
      <c r="F49" s="43">
        <v>0</v>
      </c>
      <c r="G49" s="43" t="s">
        <v>66</v>
      </c>
      <c r="H49" s="43" t="s">
        <v>66</v>
      </c>
      <c r="I49" s="43">
        <v>0</v>
      </c>
      <c r="J49" s="146">
        <f t="shared" si="3"/>
        <v>10000</v>
      </c>
      <c r="K49" s="67"/>
      <c r="L49" s="25">
        <f>D50-E50-J50</f>
        <v>0</v>
      </c>
    </row>
    <row r="50" spans="1:12" s="26" customFormat="1" ht="29.45" customHeight="1">
      <c r="A50" s="27" t="s">
        <v>58</v>
      </c>
      <c r="B50" s="32"/>
      <c r="C50" s="50" t="s">
        <v>64</v>
      </c>
      <c r="D50" s="39">
        <f t="shared" ref="D50:K50" si="4">SUM(D47:D49)</f>
        <v>50000</v>
      </c>
      <c r="E50" s="39">
        <f t="shared" si="4"/>
        <v>0</v>
      </c>
      <c r="F50" s="39">
        <f t="shared" si="4"/>
        <v>0</v>
      </c>
      <c r="G50" s="39">
        <f t="shared" si="4"/>
        <v>0</v>
      </c>
      <c r="H50" s="39">
        <f t="shared" si="4"/>
        <v>0</v>
      </c>
      <c r="I50" s="39">
        <f t="shared" si="4"/>
        <v>0</v>
      </c>
      <c r="J50" s="39">
        <f t="shared" si="4"/>
        <v>50000</v>
      </c>
      <c r="K50" s="39">
        <f t="shared" si="4"/>
        <v>0</v>
      </c>
      <c r="L50" s="25"/>
    </row>
    <row r="51" spans="1:12" s="26" customFormat="1" ht="29.45" customHeight="1">
      <c r="A51" s="28" t="s">
        <v>284</v>
      </c>
      <c r="B51" s="31">
        <v>225</v>
      </c>
      <c r="C51" s="38" t="s">
        <v>285</v>
      </c>
      <c r="D51" s="42">
        <f>963900+181817</f>
        <v>1145717</v>
      </c>
      <c r="E51" s="42">
        <f>823417+130325+10158</f>
        <v>963900</v>
      </c>
      <c r="F51" s="42">
        <v>963900</v>
      </c>
      <c r="G51" s="39"/>
      <c r="H51" s="39"/>
      <c r="I51" s="42">
        <v>963900</v>
      </c>
      <c r="J51" s="39">
        <f>D51-E51</f>
        <v>181817</v>
      </c>
      <c r="K51" s="157"/>
      <c r="L51" s="25"/>
    </row>
    <row r="52" spans="1:12" s="26" customFormat="1" ht="29.45" customHeight="1">
      <c r="A52" s="28" t="s">
        <v>286</v>
      </c>
      <c r="B52" s="31">
        <v>226</v>
      </c>
      <c r="C52" s="38" t="s">
        <v>287</v>
      </c>
      <c r="D52" s="42">
        <f>600000-181817</f>
        <v>418183</v>
      </c>
      <c r="E52" s="42">
        <f>20000+99500+99683+99500+30825</f>
        <v>349508</v>
      </c>
      <c r="F52" s="42">
        <f>20000+99500+99683+99500+30825</f>
        <v>349508</v>
      </c>
      <c r="G52" s="39"/>
      <c r="H52" s="39"/>
      <c r="I52" s="42">
        <f>20000+99500+99683+99500+30825</f>
        <v>349508</v>
      </c>
      <c r="J52" s="39">
        <f>D52-E52</f>
        <v>68675</v>
      </c>
      <c r="K52" s="157"/>
      <c r="L52" s="25"/>
    </row>
    <row r="53" spans="1:12" s="26" customFormat="1" ht="29.45" customHeight="1">
      <c r="A53" s="28" t="s">
        <v>286</v>
      </c>
      <c r="B53" s="31">
        <v>251</v>
      </c>
      <c r="C53" s="38" t="s">
        <v>296</v>
      </c>
      <c r="D53" s="42">
        <v>270692.2</v>
      </c>
      <c r="E53" s="42">
        <v>270692.2</v>
      </c>
      <c r="F53" s="42">
        <v>270692.2</v>
      </c>
      <c r="G53" s="39"/>
      <c r="H53" s="39"/>
      <c r="I53" s="42">
        <v>270692.2</v>
      </c>
      <c r="J53" s="39">
        <f>D53-E53</f>
        <v>0</v>
      </c>
      <c r="K53" s="157"/>
      <c r="L53" s="25"/>
    </row>
    <row r="54" spans="1:12" s="26" customFormat="1" ht="29.45" customHeight="1">
      <c r="A54" s="27" t="s">
        <v>58</v>
      </c>
      <c r="B54" s="32"/>
      <c r="C54" s="50" t="s">
        <v>288</v>
      </c>
      <c r="D54" s="39">
        <f>D51+D52+D53</f>
        <v>1834592.2</v>
      </c>
      <c r="E54" s="39">
        <f>SUM(E50:E53)</f>
        <v>1584100.2</v>
      </c>
      <c r="F54" s="39">
        <f>SUM(F50:F53)</f>
        <v>1584100.2</v>
      </c>
      <c r="G54" s="39">
        <f>SUM(G50:G52)</f>
        <v>0</v>
      </c>
      <c r="H54" s="39">
        <f>SUM(H50:H52)</f>
        <v>0</v>
      </c>
      <c r="I54" s="39">
        <f>SUM(I50:I53)</f>
        <v>1584100.2</v>
      </c>
      <c r="J54" s="39">
        <f>SUM(J51:J53)</f>
        <v>250492</v>
      </c>
      <c r="K54" s="39">
        <f>SUM(K50:K52)</f>
        <v>0</v>
      </c>
      <c r="L54" s="25"/>
    </row>
    <row r="55" spans="1:12" s="26" customFormat="1" ht="29.45" customHeight="1">
      <c r="A55" s="27" t="s">
        <v>291</v>
      </c>
      <c r="B55" s="32">
        <v>226</v>
      </c>
      <c r="C55" s="38" t="s">
        <v>289</v>
      </c>
      <c r="D55" s="42">
        <v>1198.6400000000001</v>
      </c>
      <c r="E55" s="42">
        <v>1198.6400000000001</v>
      </c>
      <c r="F55" s="42">
        <v>1198.6400000000001</v>
      </c>
      <c r="G55" s="39"/>
      <c r="H55" s="39"/>
      <c r="I55" s="42">
        <v>1198.6400000000001</v>
      </c>
      <c r="J55" s="39"/>
      <c r="K55" s="157"/>
      <c r="L55" s="25"/>
    </row>
    <row r="56" spans="1:12" s="26" customFormat="1" ht="29.45" customHeight="1">
      <c r="A56" s="27" t="s">
        <v>292</v>
      </c>
      <c r="B56" s="32">
        <v>226</v>
      </c>
      <c r="C56" s="38" t="s">
        <v>289</v>
      </c>
      <c r="D56" s="42">
        <v>128301.36</v>
      </c>
      <c r="E56" s="42">
        <v>28801.360000000001</v>
      </c>
      <c r="F56" s="42">
        <v>28801.360000000001</v>
      </c>
      <c r="G56" s="39"/>
      <c r="H56" s="39"/>
      <c r="I56" s="42">
        <v>28801.360000000001</v>
      </c>
      <c r="J56" s="39"/>
      <c r="K56" s="157"/>
      <c r="L56" s="25"/>
    </row>
    <row r="57" spans="1:12" s="26" customFormat="1" ht="29.45" customHeight="1">
      <c r="A57" s="27"/>
      <c r="B57" s="32"/>
      <c r="C57" s="50" t="s">
        <v>290</v>
      </c>
      <c r="D57" s="39">
        <f>D55+D56</f>
        <v>129500</v>
      </c>
      <c r="E57" s="39">
        <f>E55+E56</f>
        <v>30000</v>
      </c>
      <c r="F57" s="39">
        <f>F55+F56</f>
        <v>30000</v>
      </c>
      <c r="G57" s="39"/>
      <c r="H57" s="39"/>
      <c r="I57" s="39">
        <f>I55+I56</f>
        <v>30000</v>
      </c>
      <c r="J57" s="39"/>
      <c r="K57" s="157"/>
      <c r="L57" s="25"/>
    </row>
    <row r="58" spans="1:12" s="33" customFormat="1" ht="26.25" customHeight="1">
      <c r="A58" s="27" t="s">
        <v>193</v>
      </c>
      <c r="B58" s="32">
        <v>225</v>
      </c>
      <c r="C58" s="50" t="s">
        <v>253</v>
      </c>
      <c r="D58" s="39">
        <v>55000</v>
      </c>
      <c r="E58" s="39">
        <f>29838.36+4247.51+4247.51+4247.51</f>
        <v>42580.890000000007</v>
      </c>
      <c r="F58" s="39">
        <f>29838.36+4247.51+4247.51+4247.51</f>
        <v>42580.890000000007</v>
      </c>
      <c r="G58" s="39" t="s">
        <v>66</v>
      </c>
      <c r="H58" s="39" t="s">
        <v>66</v>
      </c>
      <c r="I58" s="39">
        <f>29838.36+4247.51+4247.51+4247.51</f>
        <v>42580.890000000007</v>
      </c>
      <c r="J58" s="147">
        <f t="shared" ref="J58:J64" si="5">D58-I58</f>
        <v>12419.109999999993</v>
      </c>
      <c r="K58" s="40"/>
      <c r="L58" s="25">
        <f>D59-E59-J59</f>
        <v>0</v>
      </c>
    </row>
    <row r="59" spans="1:12" s="33" customFormat="1" ht="26.25" customHeight="1">
      <c r="A59" s="28" t="s">
        <v>295</v>
      </c>
      <c r="B59" s="31">
        <v>310</v>
      </c>
      <c r="C59" s="53" t="s">
        <v>294</v>
      </c>
      <c r="D59" s="42">
        <v>48600</v>
      </c>
      <c r="E59" s="42">
        <v>48600</v>
      </c>
      <c r="F59" s="42">
        <v>48600</v>
      </c>
      <c r="G59" s="39" t="s">
        <v>66</v>
      </c>
      <c r="H59" s="39" t="s">
        <v>66</v>
      </c>
      <c r="I59" s="42">
        <v>48600</v>
      </c>
      <c r="J59" s="146">
        <f t="shared" si="5"/>
        <v>0</v>
      </c>
      <c r="K59" s="47"/>
      <c r="L59" s="25"/>
    </row>
    <row r="60" spans="1:12" s="33" customFormat="1" ht="26.25" customHeight="1">
      <c r="A60" s="28" t="s">
        <v>297</v>
      </c>
      <c r="B60" s="31">
        <v>225</v>
      </c>
      <c r="C60" s="53" t="s">
        <v>298</v>
      </c>
      <c r="D60" s="42">
        <v>100000</v>
      </c>
      <c r="E60" s="42"/>
      <c r="F60" s="42"/>
      <c r="G60" s="39" t="s">
        <v>66</v>
      </c>
      <c r="H60" s="39" t="s">
        <v>66</v>
      </c>
      <c r="I60" s="42"/>
      <c r="J60" s="146">
        <f>D60-I60</f>
        <v>100000</v>
      </c>
      <c r="K60" s="47"/>
      <c r="L60" s="25"/>
    </row>
    <row r="61" spans="1:12" s="33" customFormat="1" ht="26.25" customHeight="1">
      <c r="A61" s="28" t="s">
        <v>295</v>
      </c>
      <c r="B61" s="31">
        <v>340</v>
      </c>
      <c r="C61" s="53" t="s">
        <v>294</v>
      </c>
      <c r="D61" s="42">
        <f>170800-106500</f>
        <v>64300</v>
      </c>
      <c r="E61" s="42">
        <v>64300</v>
      </c>
      <c r="F61" s="42">
        <v>64300</v>
      </c>
      <c r="G61" s="39" t="s">
        <v>66</v>
      </c>
      <c r="H61" s="39" t="s">
        <v>66</v>
      </c>
      <c r="I61" s="42">
        <v>64300</v>
      </c>
      <c r="J61" s="146">
        <f t="shared" si="5"/>
        <v>0</v>
      </c>
      <c r="K61" s="47"/>
      <c r="L61" s="25"/>
    </row>
    <row r="62" spans="1:12" s="33" customFormat="1" ht="26.25" customHeight="1">
      <c r="A62" s="28" t="s">
        <v>295</v>
      </c>
      <c r="B62" s="31">
        <v>340</v>
      </c>
      <c r="C62" s="53" t="s">
        <v>294</v>
      </c>
      <c r="D62" s="42">
        <f>103900-100000</f>
        <v>3900</v>
      </c>
      <c r="E62" s="42"/>
      <c r="F62" s="42"/>
      <c r="G62" s="39" t="s">
        <v>66</v>
      </c>
      <c r="H62" s="39" t="s">
        <v>66</v>
      </c>
      <c r="I62" s="42"/>
      <c r="J62" s="146">
        <f t="shared" si="5"/>
        <v>3900</v>
      </c>
      <c r="K62" s="47"/>
      <c r="L62" s="25"/>
    </row>
    <row r="63" spans="1:12" s="33" customFormat="1" ht="26.25" customHeight="1">
      <c r="A63" s="28" t="s">
        <v>194</v>
      </c>
      <c r="B63" s="31">
        <v>226</v>
      </c>
      <c r="C63" s="53" t="s">
        <v>278</v>
      </c>
      <c r="D63" s="42">
        <f>70000+358000</f>
        <v>428000</v>
      </c>
      <c r="E63" s="42">
        <f>70000+70000+70000+70000+70000+70000</f>
        <v>420000</v>
      </c>
      <c r="F63" s="42">
        <f>70000+70000+70000+70000+70000+70000</f>
        <v>420000</v>
      </c>
      <c r="G63" s="39" t="s">
        <v>66</v>
      </c>
      <c r="H63" s="39" t="s">
        <v>66</v>
      </c>
      <c r="I63" s="42">
        <f>70000+70000+70000+70000+70000+70000</f>
        <v>420000</v>
      </c>
      <c r="J63" s="146">
        <f t="shared" si="5"/>
        <v>8000</v>
      </c>
      <c r="K63" s="47"/>
      <c r="L63" s="25"/>
    </row>
    <row r="64" spans="1:12" s="26" customFormat="1" ht="15.75" customHeight="1">
      <c r="A64" s="28" t="s">
        <v>195</v>
      </c>
      <c r="B64" s="31">
        <v>290</v>
      </c>
      <c r="C64" s="53" t="s">
        <v>242</v>
      </c>
      <c r="D64" s="42">
        <v>57300</v>
      </c>
      <c r="E64" s="42">
        <f>29404+14545</f>
        <v>43949</v>
      </c>
      <c r="F64" s="42">
        <f>29404+14545</f>
        <v>43949</v>
      </c>
      <c r="G64" s="39" t="s">
        <v>66</v>
      </c>
      <c r="H64" s="39" t="s">
        <v>66</v>
      </c>
      <c r="I64" s="42">
        <f>29404+14545</f>
        <v>43949</v>
      </c>
      <c r="J64" s="146">
        <f t="shared" si="5"/>
        <v>13351</v>
      </c>
      <c r="K64" s="66"/>
      <c r="L64" s="25">
        <f t="shared" ref="L64:L73" si="6">D65-E65-J65</f>
        <v>0</v>
      </c>
    </row>
    <row r="65" spans="1:12" s="26" customFormat="1" ht="24.75" customHeight="1">
      <c r="A65" s="27" t="s">
        <v>73</v>
      </c>
      <c r="B65" s="32"/>
      <c r="C65" s="50" t="s">
        <v>74</v>
      </c>
      <c r="D65" s="39">
        <f>D59+D60+D61+D62+D63+D64</f>
        <v>702100</v>
      </c>
      <c r="E65" s="39">
        <f t="shared" ref="E65:J65" si="7">SUM(E59:E64)</f>
        <v>576849</v>
      </c>
      <c r="F65" s="39">
        <f t="shared" si="7"/>
        <v>576849</v>
      </c>
      <c r="G65" s="39">
        <f t="shared" si="7"/>
        <v>0</v>
      </c>
      <c r="H65" s="39">
        <f t="shared" si="7"/>
        <v>0</v>
      </c>
      <c r="I65" s="39">
        <f t="shared" si="7"/>
        <v>576849</v>
      </c>
      <c r="J65" s="39">
        <f t="shared" si="7"/>
        <v>125251</v>
      </c>
      <c r="K65" s="39"/>
      <c r="L65" s="25">
        <f t="shared" si="6"/>
        <v>0</v>
      </c>
    </row>
    <row r="66" spans="1:12" ht="20.45" customHeight="1">
      <c r="A66" s="28" t="s">
        <v>116</v>
      </c>
      <c r="B66" s="31">
        <v>225</v>
      </c>
      <c r="C66" s="53" t="s">
        <v>243</v>
      </c>
      <c r="D66" s="42">
        <f>40000-10000</f>
        <v>30000</v>
      </c>
      <c r="E66" s="42">
        <v>27828.39</v>
      </c>
      <c r="F66" s="42">
        <v>27828.39</v>
      </c>
      <c r="G66" s="46" t="s">
        <v>66</v>
      </c>
      <c r="H66" s="46" t="s">
        <v>66</v>
      </c>
      <c r="I66" s="42">
        <v>27828.39</v>
      </c>
      <c r="J66" s="146">
        <f>D66-I66</f>
        <v>2171.6100000000006</v>
      </c>
      <c r="K66" s="40"/>
      <c r="L66" s="25">
        <f t="shared" si="6"/>
        <v>0</v>
      </c>
    </row>
    <row r="67" spans="1:12" ht="20.45" customHeight="1">
      <c r="A67" s="28" t="s">
        <v>245</v>
      </c>
      <c r="B67" s="31">
        <v>225</v>
      </c>
      <c r="C67" s="38" t="s">
        <v>260</v>
      </c>
      <c r="D67" s="43">
        <v>150000</v>
      </c>
      <c r="E67" s="42"/>
      <c r="F67" s="42"/>
      <c r="G67" s="46" t="s">
        <v>66</v>
      </c>
      <c r="H67" s="46" t="s">
        <v>66</v>
      </c>
      <c r="I67" s="42"/>
      <c r="J67" s="78">
        <f>D67-I67</f>
        <v>150000</v>
      </c>
      <c r="K67" s="44"/>
      <c r="L67" s="25">
        <f>D69-E69-J69</f>
        <v>0</v>
      </c>
    </row>
    <row r="68" spans="1:12" ht="20.45" customHeight="1">
      <c r="A68" s="28" t="s">
        <v>245</v>
      </c>
      <c r="B68" s="31">
        <v>226</v>
      </c>
      <c r="C68" s="38" t="s">
        <v>260</v>
      </c>
      <c r="D68" s="43">
        <v>79500</v>
      </c>
      <c r="E68" s="42">
        <v>79484</v>
      </c>
      <c r="F68" s="42">
        <v>79484</v>
      </c>
      <c r="G68" s="46" t="s">
        <v>66</v>
      </c>
      <c r="H68" s="46" t="s">
        <v>66</v>
      </c>
      <c r="I68" s="42">
        <v>79484</v>
      </c>
      <c r="J68" s="78">
        <f>D68-I68</f>
        <v>16</v>
      </c>
      <c r="K68" s="44"/>
      <c r="L68" s="25">
        <f>D70-E70-J70</f>
        <v>0</v>
      </c>
    </row>
    <row r="69" spans="1:12" ht="27" customHeight="1">
      <c r="A69" s="28" t="s">
        <v>244</v>
      </c>
      <c r="B69" s="31">
        <v>225</v>
      </c>
      <c r="C69" s="38" t="s">
        <v>261</v>
      </c>
      <c r="D69" s="158">
        <f>400000+300000</f>
        <v>700000</v>
      </c>
      <c r="E69" s="42">
        <f>99956+99880+99922</f>
        <v>299758</v>
      </c>
      <c r="F69" s="42">
        <f>99956+99880+99922</f>
        <v>299758</v>
      </c>
      <c r="G69" s="46" t="s">
        <v>66</v>
      </c>
      <c r="H69" s="46" t="s">
        <v>66</v>
      </c>
      <c r="I69" s="42">
        <f>99956+99880+99922</f>
        <v>299758</v>
      </c>
      <c r="J69" s="78">
        <f>D69-I69</f>
        <v>400242</v>
      </c>
      <c r="K69" s="44"/>
      <c r="L69" s="25">
        <f t="shared" si="6"/>
        <v>0</v>
      </c>
    </row>
    <row r="70" spans="1:12" ht="24.6" customHeight="1">
      <c r="A70" s="28" t="s">
        <v>117</v>
      </c>
      <c r="B70" s="31">
        <v>223</v>
      </c>
      <c r="C70" s="38" t="s">
        <v>246</v>
      </c>
      <c r="D70" s="43">
        <f>1408200+136200</f>
        <v>1544400</v>
      </c>
      <c r="E70" s="42">
        <f>942369.98+24446.77+48754.3+36565.72+65256.88+70677.33+73201.07</f>
        <v>1261272.05</v>
      </c>
      <c r="F70" s="42">
        <f>942369.98+24446.77+48754.3+36565.72+65256.88+70677.33+73201.07</f>
        <v>1261272.05</v>
      </c>
      <c r="G70" s="46" t="s">
        <v>66</v>
      </c>
      <c r="H70" s="46" t="s">
        <v>66</v>
      </c>
      <c r="I70" s="42">
        <f>942369.98+24446.77+48754.3+36565.72+65256.88+70677.33+73201.07</f>
        <v>1261272.05</v>
      </c>
      <c r="J70" s="78">
        <f>D70-I70</f>
        <v>283127.94999999995</v>
      </c>
      <c r="K70" s="44"/>
      <c r="L70" s="25">
        <f t="shared" si="6"/>
        <v>0</v>
      </c>
    </row>
    <row r="71" spans="1:12" ht="24.6" customHeight="1">
      <c r="A71" s="28" t="s">
        <v>272</v>
      </c>
      <c r="B71" s="31">
        <v>340</v>
      </c>
      <c r="C71" s="38" t="s">
        <v>262</v>
      </c>
      <c r="D71" s="43">
        <f>150000-150000</f>
        <v>0</v>
      </c>
      <c r="E71" s="42"/>
      <c r="F71" s="42"/>
      <c r="G71" s="46" t="s">
        <v>66</v>
      </c>
      <c r="H71" s="46" t="s">
        <v>66</v>
      </c>
      <c r="I71" s="42"/>
      <c r="J71" s="156">
        <f t="shared" ref="J71:J77" si="8">D71-I71</f>
        <v>0</v>
      </c>
      <c r="K71" s="44"/>
      <c r="L71" s="25">
        <f t="shared" si="6"/>
        <v>0</v>
      </c>
    </row>
    <row r="72" spans="1:12" ht="24.6" customHeight="1">
      <c r="A72" s="28" t="s">
        <v>273</v>
      </c>
      <c r="B72" s="31">
        <v>225</v>
      </c>
      <c r="C72" s="38" t="s">
        <v>263</v>
      </c>
      <c r="D72" s="43">
        <f>200000-101500-98500</f>
        <v>0</v>
      </c>
      <c r="E72" s="42"/>
      <c r="F72" s="42"/>
      <c r="G72" s="46" t="s">
        <v>66</v>
      </c>
      <c r="H72" s="46" t="s">
        <v>66</v>
      </c>
      <c r="I72" s="42"/>
      <c r="J72" s="156">
        <f t="shared" si="8"/>
        <v>0</v>
      </c>
      <c r="K72" s="44"/>
      <c r="L72" s="25">
        <f t="shared" si="6"/>
        <v>0</v>
      </c>
    </row>
    <row r="73" spans="1:12" ht="27.75" customHeight="1">
      <c r="A73" s="28" t="s">
        <v>274</v>
      </c>
      <c r="B73" s="31">
        <v>310</v>
      </c>
      <c r="C73" s="38" t="s">
        <v>264</v>
      </c>
      <c r="D73" s="43">
        <v>200000</v>
      </c>
      <c r="E73" s="42">
        <f>99000+99000</f>
        <v>198000</v>
      </c>
      <c r="F73" s="42">
        <f>99000+99000</f>
        <v>198000</v>
      </c>
      <c r="G73" s="46" t="s">
        <v>66</v>
      </c>
      <c r="H73" s="46" t="s">
        <v>66</v>
      </c>
      <c r="I73" s="42">
        <f>99000+99000</f>
        <v>198000</v>
      </c>
      <c r="J73" s="156">
        <f t="shared" si="8"/>
        <v>2000</v>
      </c>
      <c r="K73" s="44"/>
      <c r="L73" s="25">
        <f t="shared" si="6"/>
        <v>0</v>
      </c>
    </row>
    <row r="74" spans="1:12" ht="27.75" customHeight="1">
      <c r="A74" s="28" t="s">
        <v>275</v>
      </c>
      <c r="B74" s="31">
        <v>225</v>
      </c>
      <c r="C74" s="38" t="s">
        <v>265</v>
      </c>
      <c r="D74" s="43">
        <f>1129600-82900-337700</f>
        <v>709000</v>
      </c>
      <c r="E74" s="42">
        <f>140803.81+42072.87+99440</f>
        <v>282316.68</v>
      </c>
      <c r="F74" s="42">
        <f>140803.81+42072.87+99440</f>
        <v>282316.68</v>
      </c>
      <c r="G74" s="46" t="s">
        <v>66</v>
      </c>
      <c r="H74" s="46" t="s">
        <v>66</v>
      </c>
      <c r="I74" s="42">
        <f>140803.81+42072.87+99440</f>
        <v>282316.68</v>
      </c>
      <c r="J74" s="146">
        <f t="shared" si="8"/>
        <v>426683.32</v>
      </c>
      <c r="K74" s="67"/>
      <c r="L74" s="25">
        <f>D76-E76-J76</f>
        <v>0</v>
      </c>
    </row>
    <row r="75" spans="1:12" ht="27.75" customHeight="1">
      <c r="A75" s="28" t="s">
        <v>275</v>
      </c>
      <c r="B75" s="31">
        <v>225</v>
      </c>
      <c r="C75" s="38" t="s">
        <v>293</v>
      </c>
      <c r="D75" s="43">
        <v>470000</v>
      </c>
      <c r="E75" s="42">
        <v>470000</v>
      </c>
      <c r="F75" s="42">
        <v>470000</v>
      </c>
      <c r="G75" s="46" t="s">
        <v>66</v>
      </c>
      <c r="H75" s="46" t="s">
        <v>66</v>
      </c>
      <c r="I75" s="42">
        <v>470000</v>
      </c>
      <c r="J75" s="146">
        <f>D75-I75</f>
        <v>0</v>
      </c>
      <c r="K75" s="67"/>
      <c r="L75" s="25">
        <f>D77-E77-J77</f>
        <v>0</v>
      </c>
    </row>
    <row r="76" spans="1:12" ht="22.9" customHeight="1">
      <c r="A76" s="28" t="s">
        <v>271</v>
      </c>
      <c r="B76" s="31">
        <v>225</v>
      </c>
      <c r="C76" s="38" t="s">
        <v>280</v>
      </c>
      <c r="D76" s="43">
        <v>54980</v>
      </c>
      <c r="E76" s="42">
        <f>49980+5000</f>
        <v>54980</v>
      </c>
      <c r="F76" s="42">
        <f>49980+5000</f>
        <v>54980</v>
      </c>
      <c r="G76" s="46" t="s">
        <v>66</v>
      </c>
      <c r="H76" s="46" t="s">
        <v>66</v>
      </c>
      <c r="I76" s="42">
        <f>49980+5000</f>
        <v>54980</v>
      </c>
      <c r="J76" s="146">
        <f t="shared" si="8"/>
        <v>0</v>
      </c>
      <c r="K76" s="67"/>
      <c r="L76" s="25">
        <f>D78-E78-J78</f>
        <v>0</v>
      </c>
    </row>
    <row r="77" spans="1:12" ht="22.9" customHeight="1">
      <c r="A77" s="28" t="s">
        <v>271</v>
      </c>
      <c r="B77" s="31">
        <v>226</v>
      </c>
      <c r="C77" s="38" t="s">
        <v>280</v>
      </c>
      <c r="D77" s="43">
        <v>25020</v>
      </c>
      <c r="E77" s="42">
        <v>0</v>
      </c>
      <c r="F77" s="42">
        <v>0</v>
      </c>
      <c r="G77" s="46" t="s">
        <v>66</v>
      </c>
      <c r="H77" s="46" t="s">
        <v>66</v>
      </c>
      <c r="I77" s="42">
        <v>0</v>
      </c>
      <c r="J77" s="146">
        <f t="shared" si="8"/>
        <v>25020</v>
      </c>
      <c r="K77" s="67"/>
      <c r="L77" s="25">
        <f>D79-E79-J79</f>
        <v>0</v>
      </c>
    </row>
    <row r="78" spans="1:12" s="26" customFormat="1" ht="15" customHeight="1">
      <c r="A78" s="28" t="s">
        <v>118</v>
      </c>
      <c r="B78" s="31">
        <v>224</v>
      </c>
      <c r="C78" s="38" t="s">
        <v>247</v>
      </c>
      <c r="D78" s="43">
        <v>35900</v>
      </c>
      <c r="E78" s="42">
        <f>16140+5380</f>
        <v>21520</v>
      </c>
      <c r="F78" s="42">
        <f>16140+5380</f>
        <v>21520</v>
      </c>
      <c r="G78" s="46" t="s">
        <v>66</v>
      </c>
      <c r="H78" s="46" t="s">
        <v>66</v>
      </c>
      <c r="I78" s="42">
        <f>16140+5380</f>
        <v>21520</v>
      </c>
      <c r="J78" s="146">
        <f>D78-I78</f>
        <v>14380</v>
      </c>
      <c r="K78" s="67"/>
      <c r="L78" s="25">
        <f>D79-E79-J79</f>
        <v>0</v>
      </c>
    </row>
    <row r="79" spans="1:12" s="26" customFormat="1" ht="25.9" customHeight="1">
      <c r="A79" s="27" t="s">
        <v>58</v>
      </c>
      <c r="B79" s="32"/>
      <c r="C79" s="50" t="s">
        <v>65</v>
      </c>
      <c r="D79" s="39">
        <f>D66+D67+D68+D69+D70+D71+D72+D73+D74+D75+D76+D77+D78</f>
        <v>3998800</v>
      </c>
      <c r="E79" s="39">
        <f t="shared" ref="E79:J79" si="9">SUM(E66:E78)</f>
        <v>2695159.12</v>
      </c>
      <c r="F79" s="39">
        <f t="shared" si="9"/>
        <v>2695159.12</v>
      </c>
      <c r="G79" s="39">
        <f t="shared" si="9"/>
        <v>0</v>
      </c>
      <c r="H79" s="39">
        <f t="shared" si="9"/>
        <v>0</v>
      </c>
      <c r="I79" s="39">
        <f t="shared" si="9"/>
        <v>2695159.12</v>
      </c>
      <c r="J79" s="147">
        <f t="shared" si="9"/>
        <v>1303640.8799999999</v>
      </c>
      <c r="K79" s="66"/>
      <c r="L79" s="25">
        <f>D82-E82-J82</f>
        <v>0</v>
      </c>
    </row>
    <row r="80" spans="1:12" s="26" customFormat="1" ht="15" customHeight="1">
      <c r="A80" s="28" t="s">
        <v>281</v>
      </c>
      <c r="B80" s="31">
        <v>226</v>
      </c>
      <c r="C80" s="38" t="s">
        <v>266</v>
      </c>
      <c r="D80" s="158">
        <v>30000</v>
      </c>
      <c r="E80" s="42">
        <v>6000</v>
      </c>
      <c r="F80" s="42">
        <v>6000</v>
      </c>
      <c r="G80" s="46" t="s">
        <v>66</v>
      </c>
      <c r="H80" s="46" t="s">
        <v>66</v>
      </c>
      <c r="I80" s="42">
        <v>6000</v>
      </c>
      <c r="J80" s="146">
        <f>D80-I80</f>
        <v>24000</v>
      </c>
      <c r="K80" s="67"/>
      <c r="L80" s="25">
        <f>D82-E82-J82</f>
        <v>0</v>
      </c>
    </row>
    <row r="81" spans="1:13" s="26" customFormat="1" ht="25.9" customHeight="1">
      <c r="A81" s="27" t="s">
        <v>58</v>
      </c>
      <c r="B81" s="32"/>
      <c r="C81" s="50" t="s">
        <v>267</v>
      </c>
      <c r="D81" s="39">
        <v>30000</v>
      </c>
      <c r="E81" s="39">
        <v>6000</v>
      </c>
      <c r="F81" s="39">
        <v>6000</v>
      </c>
      <c r="G81" s="39">
        <f>SUM(G69:G80)</f>
        <v>0</v>
      </c>
      <c r="H81" s="39">
        <f>SUM(H69:H80)</f>
        <v>0</v>
      </c>
      <c r="I81" s="39">
        <v>6000</v>
      </c>
      <c r="J81" s="147">
        <f>D81-I81</f>
        <v>24000</v>
      </c>
      <c r="K81" s="66"/>
      <c r="L81" s="25"/>
    </row>
    <row r="82" spans="1:13" s="26" customFormat="1" ht="25.5" customHeight="1">
      <c r="A82" s="27" t="s">
        <v>119</v>
      </c>
      <c r="B82" s="32"/>
      <c r="C82" s="50"/>
      <c r="D82" s="39"/>
      <c r="E82" s="39"/>
      <c r="F82" s="39"/>
      <c r="G82" s="39"/>
      <c r="H82" s="39"/>
      <c r="I82" s="39"/>
      <c r="J82" s="145"/>
      <c r="K82" s="66"/>
      <c r="L82" s="25">
        <f>D83-E83-J83</f>
        <v>0</v>
      </c>
      <c r="M82" s="154"/>
    </row>
    <row r="83" spans="1:13" s="26" customFormat="1" ht="25.5" customHeight="1">
      <c r="A83" s="28" t="s">
        <v>120</v>
      </c>
      <c r="B83" s="31">
        <v>241</v>
      </c>
      <c r="C83" s="53" t="s">
        <v>248</v>
      </c>
      <c r="D83" s="42">
        <v>62500</v>
      </c>
      <c r="E83" s="42">
        <f>44476.16+17974.67</f>
        <v>62450.83</v>
      </c>
      <c r="F83" s="42">
        <f>44476.16+17974.67</f>
        <v>62450.83</v>
      </c>
      <c r="G83" s="42" t="s">
        <v>66</v>
      </c>
      <c r="H83" s="42" t="s">
        <v>66</v>
      </c>
      <c r="I83" s="42">
        <f>44476.16+17974.67</f>
        <v>62450.83</v>
      </c>
      <c r="J83" s="149">
        <f>D83-I83</f>
        <v>49.169999999998254</v>
      </c>
      <c r="K83" s="66"/>
      <c r="L83" s="25"/>
      <c r="M83" s="154"/>
    </row>
    <row r="84" spans="1:13" s="26" customFormat="1" ht="29.25" customHeight="1">
      <c r="A84" s="27" t="s">
        <v>58</v>
      </c>
      <c r="B84" s="32"/>
      <c r="C84" s="51" t="s">
        <v>75</v>
      </c>
      <c r="D84" s="52">
        <f t="shared" ref="D84:K84" si="10">SUM(D83:D83)</f>
        <v>62500</v>
      </c>
      <c r="E84" s="52">
        <f t="shared" si="10"/>
        <v>62450.83</v>
      </c>
      <c r="F84" s="52">
        <f t="shared" si="10"/>
        <v>62450.83</v>
      </c>
      <c r="G84" s="52">
        <f t="shared" si="10"/>
        <v>0</v>
      </c>
      <c r="H84" s="52">
        <f t="shared" si="10"/>
        <v>0</v>
      </c>
      <c r="I84" s="52">
        <f t="shared" si="10"/>
        <v>62450.83</v>
      </c>
      <c r="J84" s="52">
        <f t="shared" si="10"/>
        <v>49.169999999998254</v>
      </c>
      <c r="K84" s="39">
        <f t="shared" si="10"/>
        <v>0</v>
      </c>
      <c r="L84" s="25">
        <f>D85-E85-J85</f>
        <v>0</v>
      </c>
      <c r="M84" s="154"/>
    </row>
    <row r="85" spans="1:13" s="26" customFormat="1" ht="33.75" customHeight="1">
      <c r="A85" s="27" t="s">
        <v>121</v>
      </c>
      <c r="B85" s="32">
        <v>263</v>
      </c>
      <c r="C85" s="51" t="s">
        <v>249</v>
      </c>
      <c r="D85" s="52">
        <v>346500</v>
      </c>
      <c r="E85" s="52">
        <f>135613.95+14101.98+4805.11+14101.98+4805.11+14101.98+4805.11</f>
        <v>192335.22</v>
      </c>
      <c r="F85" s="52">
        <f>135613.95+14101.98+4805.11+14101.98+4805.11+14101.98+4805.11</f>
        <v>192335.22</v>
      </c>
      <c r="G85" s="52" t="s">
        <v>66</v>
      </c>
      <c r="H85" s="52" t="s">
        <v>66</v>
      </c>
      <c r="I85" s="52">
        <f>135613.95+14101.98+4805.11+14101.98+4805.11+14101.98+4805.11</f>
        <v>192335.22</v>
      </c>
      <c r="J85" s="155">
        <f>D85-I85</f>
        <v>154164.78</v>
      </c>
      <c r="K85" s="66"/>
      <c r="L85" s="25">
        <f>D86-E86-J86</f>
        <v>0</v>
      </c>
    </row>
    <row r="86" spans="1:13" s="26" customFormat="1" ht="24" customHeight="1">
      <c r="A86" s="27" t="s">
        <v>122</v>
      </c>
      <c r="B86" s="31">
        <v>340</v>
      </c>
      <c r="C86" s="54" t="s">
        <v>250</v>
      </c>
      <c r="D86" s="55">
        <f>18000+7000</f>
        <v>25000</v>
      </c>
      <c r="E86" s="55">
        <v>18000</v>
      </c>
      <c r="F86" s="55">
        <v>18000</v>
      </c>
      <c r="G86" s="55" t="s">
        <v>66</v>
      </c>
      <c r="H86" s="55" t="s">
        <v>66</v>
      </c>
      <c r="I86" s="55">
        <v>18000</v>
      </c>
      <c r="J86" s="77">
        <f>D86-I86</f>
        <v>7000</v>
      </c>
      <c r="K86" s="66"/>
      <c r="L86" s="25">
        <f>D87-E87-J87</f>
        <v>0</v>
      </c>
    </row>
    <row r="87" spans="1:13" ht="18" customHeight="1" thickBot="1">
      <c r="A87" s="27"/>
      <c r="B87" s="32"/>
      <c r="C87" s="50" t="s">
        <v>190</v>
      </c>
      <c r="D87" s="39">
        <f>D86</f>
        <v>25000</v>
      </c>
      <c r="E87" s="39">
        <v>18000</v>
      </c>
      <c r="F87" s="39">
        <v>18000</v>
      </c>
      <c r="G87" s="39" t="str">
        <f>G86</f>
        <v>0</v>
      </c>
      <c r="H87" s="39" t="str">
        <f>H86</f>
        <v>0</v>
      </c>
      <c r="I87" s="39">
        <v>18000</v>
      </c>
      <c r="J87" s="39">
        <f>J86</f>
        <v>7000</v>
      </c>
      <c r="K87" s="40"/>
      <c r="L87" s="25">
        <f>D88-E88-J88</f>
        <v>0</v>
      </c>
    </row>
    <row r="88" spans="1:13" ht="9" customHeight="1" thickBot="1">
      <c r="A88" s="28"/>
      <c r="B88" s="68"/>
      <c r="C88" s="34"/>
      <c r="D88" s="48"/>
      <c r="E88" s="48"/>
      <c r="F88" s="48"/>
      <c r="G88" s="48"/>
      <c r="H88" s="48"/>
      <c r="I88" s="48"/>
      <c r="J88" s="150"/>
      <c r="K88" s="69"/>
      <c r="L88" s="25"/>
    </row>
    <row r="89" spans="1:13" ht="13.5" thickBot="1">
      <c r="A89" s="35"/>
      <c r="B89" s="60">
        <v>450</v>
      </c>
      <c r="C89" s="61" t="s">
        <v>19</v>
      </c>
      <c r="D89" s="62" t="s">
        <v>19</v>
      </c>
      <c r="E89" s="62" t="s">
        <v>19</v>
      </c>
      <c r="F89" s="62" t="s">
        <v>19</v>
      </c>
      <c r="G89" s="63"/>
      <c r="H89" s="63"/>
      <c r="I89" s="62" t="s">
        <v>19</v>
      </c>
      <c r="J89" s="151"/>
      <c r="K89" s="64" t="s">
        <v>19</v>
      </c>
    </row>
    <row r="90" spans="1:13" ht="23.25" thickBot="1">
      <c r="A90" s="36" t="s">
        <v>38</v>
      </c>
      <c r="B90" s="56"/>
      <c r="C90" s="57"/>
      <c r="D90" s="58"/>
      <c r="E90" s="58"/>
      <c r="F90" s="58"/>
      <c r="G90" s="58"/>
      <c r="H90" s="58"/>
      <c r="I90" s="58"/>
      <c r="J90" s="58"/>
      <c r="K90" s="59"/>
    </row>
    <row r="91" spans="1:13">
      <c r="D91" s="37"/>
      <c r="E91" s="37"/>
      <c r="F91" s="37"/>
      <c r="G91" s="37"/>
      <c r="H91" s="37"/>
      <c r="I91" s="37"/>
      <c r="K91" s="37"/>
    </row>
    <row r="92" spans="1:13">
      <c r="D92" s="37">
        <v>14464100</v>
      </c>
      <c r="E92" s="37">
        <v>1674469.27</v>
      </c>
      <c r="F92" s="37">
        <v>1674469.27</v>
      </c>
      <c r="G92" s="37">
        <v>15287384.039999999</v>
      </c>
      <c r="H92" s="37">
        <v>15287384.039999999</v>
      </c>
      <c r="I92" s="37">
        <f>E92</f>
        <v>1674469.27</v>
      </c>
      <c r="J92" s="37">
        <f>D92-E92</f>
        <v>12789630.73</v>
      </c>
      <c r="K92" s="37"/>
    </row>
    <row r="93" spans="1:13">
      <c r="D93" s="37">
        <f>D10-D92</f>
        <v>2552992.1999999993</v>
      </c>
      <c r="E93" s="37">
        <f>E10-E92</f>
        <v>9702627.5400000028</v>
      </c>
      <c r="F93" s="37">
        <f>F10-F92</f>
        <v>9702627.5400000028</v>
      </c>
      <c r="G93" s="37"/>
      <c r="H93" s="37"/>
      <c r="I93" s="37">
        <f>I10-I92</f>
        <v>9702627.5400000028</v>
      </c>
      <c r="J93" s="37">
        <f>J10-J92</f>
        <v>-7149635.3400000036</v>
      </c>
      <c r="K93" s="37">
        <f>K10-K92</f>
        <v>0</v>
      </c>
    </row>
    <row r="94" spans="1:13">
      <c r="D94" s="37"/>
      <c r="E94" s="37"/>
      <c r="F94" s="37"/>
      <c r="G94" s="37"/>
      <c r="H94" s="37"/>
      <c r="I94" s="37"/>
      <c r="K94" s="37"/>
    </row>
    <row r="95" spans="1:13">
      <c r="D95" s="37"/>
      <c r="E95" s="37"/>
      <c r="F95" s="37"/>
      <c r="G95" s="37"/>
      <c r="H95" s="37"/>
      <c r="I95" s="37"/>
      <c r="K95" s="37"/>
    </row>
    <row r="96" spans="1:13">
      <c r="D96" s="37"/>
      <c r="E96" s="37"/>
      <c r="F96" s="37"/>
      <c r="G96" s="37"/>
      <c r="H96" s="37"/>
      <c r="I96" s="37"/>
      <c r="K96" s="37"/>
    </row>
    <row r="97" spans="4:11">
      <c r="D97" s="37"/>
      <c r="E97" s="37"/>
      <c r="F97" s="37"/>
      <c r="G97" s="37"/>
      <c r="H97" s="37"/>
      <c r="I97" s="37"/>
      <c r="K97" s="37"/>
    </row>
    <row r="98" spans="4:11">
      <c r="D98" s="37"/>
      <c r="E98" s="37"/>
      <c r="F98" s="37"/>
      <c r="G98" s="37"/>
      <c r="H98" s="37"/>
      <c r="I98" s="37"/>
      <c r="K98" s="37"/>
    </row>
    <row r="99" spans="4:11">
      <c r="D99" s="37"/>
      <c r="E99" s="37"/>
      <c r="F99" s="37"/>
      <c r="G99" s="37"/>
      <c r="H99" s="37"/>
      <c r="I99" s="37"/>
      <c r="K99" s="37"/>
    </row>
    <row r="100" spans="4:11">
      <c r="D100" s="37"/>
      <c r="E100" s="37"/>
      <c r="F100" s="37"/>
      <c r="G100" s="37"/>
      <c r="H100" s="37"/>
      <c r="I100" s="37"/>
      <c r="K100" s="37"/>
    </row>
    <row r="101" spans="4:11">
      <c r="D101" s="37"/>
      <c r="E101" s="37"/>
      <c r="F101" s="37"/>
      <c r="G101" s="37"/>
      <c r="H101" s="37"/>
      <c r="I101" s="37"/>
      <c r="K101" s="37"/>
    </row>
    <row r="102" spans="4:11">
      <c r="D102" s="37"/>
      <c r="E102" s="37"/>
      <c r="F102" s="37"/>
      <c r="G102" s="37"/>
      <c r="H102" s="37"/>
      <c r="I102" s="37"/>
      <c r="K102" s="37"/>
    </row>
    <row r="103" spans="4:11">
      <c r="D103" s="37"/>
      <c r="E103" s="37"/>
      <c r="F103" s="37"/>
      <c r="G103" s="37"/>
      <c r="H103" s="37"/>
      <c r="I103" s="37"/>
      <c r="K103" s="37"/>
    </row>
    <row r="104" spans="4:11">
      <c r="D104" s="37"/>
      <c r="E104" s="37"/>
      <c r="F104" s="37"/>
      <c r="G104" s="37"/>
      <c r="H104" s="37"/>
      <c r="I104" s="37"/>
      <c r="K104" s="37"/>
    </row>
    <row r="105" spans="4:11">
      <c r="D105" s="37"/>
      <c r="E105" s="37"/>
      <c r="F105" s="37"/>
      <c r="G105" s="37"/>
      <c r="H105" s="37"/>
      <c r="I105" s="37"/>
      <c r="K105" s="37"/>
    </row>
    <row r="106" spans="4:11">
      <c r="D106" s="37"/>
      <c r="E106" s="37"/>
      <c r="F106" s="37"/>
      <c r="G106" s="37"/>
      <c r="H106" s="37"/>
      <c r="I106" s="37"/>
      <c r="K106" s="37"/>
    </row>
    <row r="107" spans="4:11">
      <c r="D107" s="37"/>
      <c r="E107" s="37"/>
      <c r="F107" s="37"/>
      <c r="G107" s="37"/>
      <c r="H107" s="37"/>
      <c r="I107" s="37"/>
      <c r="K107" s="37"/>
    </row>
    <row r="108" spans="4:11">
      <c r="D108" s="37"/>
      <c r="E108" s="37"/>
      <c r="F108" s="37"/>
      <c r="G108" s="37"/>
      <c r="H108" s="37"/>
      <c r="I108" s="37"/>
      <c r="K108" s="37"/>
    </row>
    <row r="109" spans="4:11">
      <c r="D109" s="37"/>
      <c r="E109" s="37"/>
      <c r="F109" s="37"/>
      <c r="G109" s="37"/>
      <c r="H109" s="37"/>
      <c r="I109" s="37"/>
      <c r="K109" s="37"/>
    </row>
    <row r="110" spans="4:11">
      <c r="D110" s="37"/>
      <c r="E110" s="37"/>
      <c r="F110" s="37"/>
      <c r="G110" s="37"/>
      <c r="H110" s="37"/>
      <c r="I110" s="37"/>
      <c r="K110" s="37"/>
    </row>
    <row r="111" spans="4:11">
      <c r="D111" s="37"/>
      <c r="E111" s="37"/>
      <c r="F111" s="37"/>
      <c r="G111" s="37"/>
      <c r="H111" s="37"/>
      <c r="I111" s="37"/>
      <c r="K111" s="37"/>
    </row>
    <row r="112" spans="4:11">
      <c r="D112" s="37"/>
      <c r="E112" s="37"/>
      <c r="F112" s="37"/>
      <c r="G112" s="37"/>
      <c r="H112" s="37"/>
      <c r="I112" s="37"/>
      <c r="K112" s="37"/>
    </row>
    <row r="113" spans="4:11">
      <c r="D113" s="37"/>
      <c r="E113" s="37"/>
      <c r="F113" s="37"/>
      <c r="G113" s="37"/>
      <c r="H113" s="37"/>
      <c r="I113" s="37"/>
      <c r="K113" s="37"/>
    </row>
    <row r="114" spans="4:11">
      <c r="D114" s="37"/>
      <c r="E114" s="37"/>
      <c r="F114" s="37"/>
      <c r="G114" s="37"/>
      <c r="H114" s="37"/>
      <c r="I114" s="37"/>
      <c r="K114" s="37"/>
    </row>
    <row r="115" spans="4:11">
      <c r="D115" s="37"/>
      <c r="E115" s="37"/>
      <c r="F115" s="37"/>
      <c r="G115" s="37"/>
      <c r="H115" s="37"/>
      <c r="I115" s="37"/>
      <c r="K115" s="37"/>
    </row>
    <row r="116" spans="4:11">
      <c r="D116" s="37"/>
      <c r="E116" s="37"/>
      <c r="F116" s="37"/>
      <c r="G116" s="37"/>
      <c r="H116" s="37"/>
      <c r="I116" s="37"/>
      <c r="K116" s="37"/>
    </row>
    <row r="117" spans="4:11">
      <c r="D117" s="37"/>
      <c r="E117" s="37"/>
      <c r="F117" s="37"/>
      <c r="G117" s="37"/>
      <c r="H117" s="37"/>
      <c r="I117" s="37"/>
      <c r="K117" s="37"/>
    </row>
    <row r="118" spans="4:11">
      <c r="D118" s="37"/>
      <c r="E118" s="37"/>
      <c r="F118" s="37"/>
      <c r="G118" s="37"/>
      <c r="H118" s="37"/>
      <c r="I118" s="37"/>
      <c r="K118" s="37"/>
    </row>
    <row r="119" spans="4:11">
      <c r="D119" s="37"/>
      <c r="E119" s="37"/>
      <c r="F119" s="37"/>
      <c r="G119" s="37"/>
      <c r="H119" s="37"/>
      <c r="I119" s="37"/>
      <c r="K119" s="37"/>
    </row>
    <row r="120" spans="4:11">
      <c r="D120" s="37"/>
      <c r="E120" s="37"/>
      <c r="F120" s="37"/>
      <c r="G120" s="37"/>
      <c r="H120" s="37"/>
      <c r="I120" s="37"/>
      <c r="K120" s="37"/>
    </row>
    <row r="121" spans="4:11">
      <c r="D121" s="37"/>
      <c r="E121" s="37"/>
      <c r="F121" s="37"/>
      <c r="G121" s="37"/>
      <c r="H121" s="37"/>
      <c r="I121" s="37"/>
      <c r="K121" s="37"/>
    </row>
    <row r="122" spans="4:11">
      <c r="D122" s="37"/>
      <c r="E122" s="37"/>
      <c r="F122" s="37"/>
      <c r="G122" s="37"/>
      <c r="H122" s="37"/>
      <c r="I122" s="37"/>
      <c r="K122" s="37"/>
    </row>
    <row r="123" spans="4:11">
      <c r="D123" s="37"/>
      <c r="E123" s="37"/>
      <c r="F123" s="37"/>
      <c r="G123" s="37"/>
      <c r="H123" s="37"/>
      <c r="I123" s="37"/>
      <c r="K123" s="37"/>
    </row>
    <row r="124" spans="4:11">
      <c r="D124" s="37"/>
      <c r="E124" s="37"/>
      <c r="F124" s="37"/>
      <c r="G124" s="37"/>
      <c r="H124" s="37"/>
      <c r="I124" s="37"/>
      <c r="K124" s="37"/>
    </row>
    <row r="125" spans="4:11">
      <c r="D125" s="37"/>
      <c r="E125" s="37"/>
      <c r="F125" s="37"/>
      <c r="G125" s="37"/>
      <c r="H125" s="37"/>
      <c r="I125" s="37"/>
      <c r="K125" s="37"/>
    </row>
    <row r="126" spans="4:11">
      <c r="D126" s="37"/>
      <c r="E126" s="37"/>
      <c r="F126" s="37"/>
      <c r="G126" s="37"/>
      <c r="H126" s="37"/>
      <c r="I126" s="37"/>
      <c r="K126" s="37"/>
    </row>
    <row r="127" spans="4:11">
      <c r="D127" s="37"/>
      <c r="E127" s="37"/>
      <c r="F127" s="37"/>
      <c r="G127" s="37"/>
      <c r="H127" s="37"/>
      <c r="I127" s="37"/>
      <c r="K127" s="37"/>
    </row>
    <row r="128" spans="4:11">
      <c r="D128" s="37"/>
      <c r="E128" s="37"/>
      <c r="F128" s="37"/>
      <c r="G128" s="37"/>
      <c r="H128" s="37"/>
      <c r="I128" s="37"/>
      <c r="K128" s="37"/>
    </row>
    <row r="129" spans="4:11">
      <c r="D129" s="37"/>
      <c r="E129" s="37"/>
      <c r="F129" s="37"/>
      <c r="G129" s="37"/>
      <c r="H129" s="37"/>
      <c r="I129" s="37"/>
      <c r="K129" s="37"/>
    </row>
    <row r="130" spans="4:11">
      <c r="D130" s="37"/>
      <c r="E130" s="37"/>
      <c r="F130" s="37"/>
      <c r="G130" s="37"/>
      <c r="H130" s="37"/>
      <c r="I130" s="37"/>
      <c r="K130" s="37"/>
    </row>
    <row r="131" spans="4:11">
      <c r="D131" s="37"/>
      <c r="E131" s="37"/>
      <c r="F131" s="37"/>
      <c r="G131" s="37"/>
      <c r="H131" s="37"/>
      <c r="I131" s="37"/>
      <c r="K131" s="37"/>
    </row>
    <row r="132" spans="4:11">
      <c r="D132" s="37"/>
      <c r="E132" s="37"/>
      <c r="F132" s="37"/>
      <c r="G132" s="37"/>
      <c r="H132" s="37"/>
      <c r="I132" s="37"/>
      <c r="K132" s="37"/>
    </row>
    <row r="133" spans="4:11">
      <c r="D133" s="37"/>
      <c r="E133" s="37"/>
      <c r="F133" s="37"/>
      <c r="G133" s="37"/>
      <c r="H133" s="37"/>
      <c r="I133" s="37"/>
      <c r="K133" s="37"/>
    </row>
    <row r="134" spans="4:11">
      <c r="D134" s="37"/>
      <c r="E134" s="37"/>
      <c r="F134" s="37"/>
      <c r="G134" s="37"/>
      <c r="H134" s="37"/>
      <c r="I134" s="37"/>
      <c r="K134" s="37"/>
    </row>
    <row r="135" spans="4:11">
      <c r="D135" s="37"/>
      <c r="E135" s="37"/>
      <c r="F135" s="37"/>
      <c r="G135" s="37"/>
      <c r="H135" s="37"/>
      <c r="I135" s="37"/>
      <c r="K135" s="37"/>
    </row>
    <row r="136" spans="4:11">
      <c r="D136" s="37"/>
      <c r="E136" s="37"/>
      <c r="F136" s="37"/>
      <c r="G136" s="37"/>
      <c r="H136" s="37"/>
      <c r="I136" s="37"/>
      <c r="K136" s="37"/>
    </row>
    <row r="137" spans="4:11">
      <c r="D137" s="37"/>
      <c r="E137" s="37"/>
      <c r="F137" s="37"/>
      <c r="G137" s="37"/>
      <c r="H137" s="37"/>
      <c r="I137" s="37"/>
      <c r="K137" s="37"/>
    </row>
    <row r="138" spans="4:11">
      <c r="D138" s="37"/>
      <c r="E138" s="37"/>
      <c r="F138" s="37"/>
      <c r="G138" s="37"/>
      <c r="H138" s="37"/>
      <c r="I138" s="37"/>
      <c r="K138" s="37"/>
    </row>
    <row r="139" spans="4:11">
      <c r="D139" s="37"/>
      <c r="E139" s="37"/>
      <c r="F139" s="37"/>
      <c r="G139" s="37"/>
      <c r="H139" s="37"/>
      <c r="I139" s="37"/>
      <c r="K139" s="37"/>
    </row>
    <row r="140" spans="4:11">
      <c r="D140" s="37"/>
      <c r="E140" s="37"/>
      <c r="F140" s="37"/>
      <c r="G140" s="37"/>
      <c r="H140" s="37"/>
      <c r="I140" s="37"/>
      <c r="K140" s="37"/>
    </row>
    <row r="141" spans="4:11">
      <c r="D141" s="37"/>
      <c r="E141" s="37"/>
      <c r="F141" s="37"/>
      <c r="G141" s="37"/>
      <c r="H141" s="37"/>
      <c r="I141" s="37"/>
      <c r="K141" s="37"/>
    </row>
    <row r="142" spans="4:11">
      <c r="D142" s="37"/>
      <c r="E142" s="37"/>
      <c r="F142" s="37"/>
      <c r="G142" s="37"/>
      <c r="H142" s="37"/>
      <c r="I142" s="37"/>
      <c r="K142" s="37"/>
    </row>
    <row r="143" spans="4:11">
      <c r="D143" s="37"/>
      <c r="E143" s="37"/>
      <c r="F143" s="37"/>
      <c r="G143" s="37"/>
      <c r="H143" s="37"/>
      <c r="I143" s="37"/>
      <c r="K143" s="37"/>
    </row>
    <row r="144" spans="4:11">
      <c r="D144" s="37"/>
      <c r="E144" s="37"/>
      <c r="F144" s="37"/>
      <c r="G144" s="37"/>
      <c r="H144" s="37"/>
      <c r="I144" s="37"/>
      <c r="K144" s="37"/>
    </row>
    <row r="145" spans="4:11">
      <c r="D145" s="37"/>
      <c r="E145" s="37"/>
      <c r="F145" s="37"/>
      <c r="G145" s="37"/>
      <c r="H145" s="37"/>
      <c r="I145" s="37"/>
      <c r="K145" s="37"/>
    </row>
    <row r="146" spans="4:11">
      <c r="D146" s="37"/>
      <c r="E146" s="37"/>
      <c r="F146" s="37"/>
      <c r="G146" s="37"/>
      <c r="H146" s="37"/>
      <c r="I146" s="37"/>
      <c r="K146" s="37"/>
    </row>
    <row r="147" spans="4:11">
      <c r="D147" s="37"/>
      <c r="E147" s="37"/>
      <c r="F147" s="37"/>
      <c r="G147" s="37"/>
      <c r="H147" s="37"/>
      <c r="I147" s="37"/>
      <c r="K147" s="37"/>
    </row>
    <row r="148" spans="4:11">
      <c r="D148" s="37"/>
      <c r="E148" s="37"/>
      <c r="F148" s="37"/>
      <c r="G148" s="37"/>
      <c r="H148" s="37"/>
      <c r="I148" s="37"/>
      <c r="K148" s="37"/>
    </row>
    <row r="149" spans="4:11">
      <c r="D149" s="37"/>
      <c r="E149" s="37"/>
      <c r="F149" s="37"/>
      <c r="G149" s="37"/>
      <c r="H149" s="37"/>
      <c r="I149" s="37"/>
      <c r="K149" s="37"/>
    </row>
    <row r="150" spans="4:11">
      <c r="D150" s="37"/>
      <c r="E150" s="37"/>
      <c r="F150" s="37"/>
      <c r="G150" s="37"/>
      <c r="H150" s="37"/>
      <c r="I150" s="37"/>
      <c r="K150" s="37"/>
    </row>
    <row r="151" spans="4:11">
      <c r="D151" s="37"/>
      <c r="E151" s="37"/>
      <c r="F151" s="37"/>
      <c r="G151" s="37"/>
      <c r="H151" s="37"/>
      <c r="I151" s="37"/>
      <c r="K151" s="37"/>
    </row>
    <row r="152" spans="4:11">
      <c r="D152" s="37"/>
      <c r="E152" s="37"/>
      <c r="F152" s="37"/>
      <c r="G152" s="37"/>
      <c r="H152" s="37"/>
      <c r="I152" s="37"/>
      <c r="K152" s="37"/>
    </row>
    <row r="153" spans="4:11">
      <c r="D153" s="37"/>
      <c r="E153" s="37"/>
      <c r="F153" s="37"/>
      <c r="G153" s="37"/>
      <c r="H153" s="37"/>
      <c r="I153" s="37"/>
      <c r="K153" s="37"/>
    </row>
    <row r="154" spans="4:11">
      <c r="D154" s="37"/>
      <c r="E154" s="37"/>
      <c r="F154" s="37"/>
      <c r="G154" s="37"/>
      <c r="H154" s="37"/>
      <c r="I154" s="37"/>
      <c r="K154" s="37"/>
    </row>
    <row r="155" spans="4:11">
      <c r="D155" s="37"/>
      <c r="E155" s="37"/>
      <c r="F155" s="37"/>
      <c r="G155" s="37"/>
      <c r="H155" s="37"/>
      <c r="I155" s="37"/>
      <c r="K155" s="37"/>
    </row>
    <row r="156" spans="4:11">
      <c r="D156" s="37"/>
      <c r="E156" s="37"/>
      <c r="F156" s="37"/>
      <c r="G156" s="37"/>
      <c r="H156" s="37"/>
      <c r="I156" s="37"/>
      <c r="K156" s="37"/>
    </row>
    <row r="157" spans="4:11">
      <c r="D157" s="37"/>
      <c r="E157" s="37"/>
      <c r="F157" s="37"/>
      <c r="G157" s="37"/>
      <c r="H157" s="37"/>
      <c r="I157" s="37"/>
      <c r="K157" s="37"/>
    </row>
    <row r="158" spans="4:11">
      <c r="D158" s="37"/>
      <c r="E158" s="37"/>
      <c r="F158" s="37"/>
      <c r="G158" s="37"/>
      <c r="H158" s="37"/>
      <c r="I158" s="37"/>
      <c r="K158" s="37"/>
    </row>
    <row r="159" spans="4:11">
      <c r="D159" s="37"/>
      <c r="E159" s="37"/>
      <c r="F159" s="37"/>
      <c r="G159" s="37"/>
      <c r="H159" s="37"/>
      <c r="I159" s="37"/>
      <c r="K159" s="37"/>
    </row>
    <row r="160" spans="4:11">
      <c r="D160" s="37"/>
      <c r="E160" s="37"/>
      <c r="F160" s="37"/>
      <c r="G160" s="37"/>
      <c r="H160" s="37"/>
      <c r="I160" s="37"/>
      <c r="K160" s="37"/>
    </row>
    <row r="161" spans="4:11">
      <c r="D161" s="37"/>
      <c r="E161" s="37"/>
      <c r="F161" s="37"/>
      <c r="G161" s="37"/>
      <c r="H161" s="37"/>
      <c r="I161" s="37"/>
      <c r="K161" s="37"/>
    </row>
    <row r="162" spans="4:11">
      <c r="D162" s="37"/>
      <c r="E162" s="37"/>
      <c r="F162" s="37"/>
      <c r="G162" s="37"/>
      <c r="H162" s="37"/>
      <c r="I162" s="37"/>
      <c r="K162" s="37"/>
    </row>
    <row r="163" spans="4:11">
      <c r="D163" s="37"/>
      <c r="E163" s="37"/>
      <c r="F163" s="37"/>
      <c r="G163" s="37"/>
      <c r="H163" s="37"/>
      <c r="I163" s="37"/>
      <c r="K163" s="37"/>
    </row>
    <row r="164" spans="4:11">
      <c r="D164" s="37"/>
      <c r="E164" s="37"/>
      <c r="F164" s="37"/>
      <c r="G164" s="37"/>
      <c r="H164" s="37"/>
      <c r="I164" s="37"/>
      <c r="K164" s="37"/>
    </row>
    <row r="165" spans="4:11">
      <c r="D165" s="37"/>
      <c r="E165" s="37"/>
      <c r="F165" s="37"/>
      <c r="G165" s="37"/>
      <c r="H165" s="37"/>
      <c r="I165" s="37"/>
      <c r="K165" s="37"/>
    </row>
    <row r="166" spans="4:11">
      <c r="D166" s="37"/>
      <c r="E166" s="37"/>
      <c r="F166" s="37"/>
      <c r="G166" s="37"/>
      <c r="H166" s="37"/>
      <c r="I166" s="37"/>
      <c r="K166" s="37"/>
    </row>
    <row r="167" spans="4:11">
      <c r="D167" s="37"/>
      <c r="E167" s="37"/>
      <c r="F167" s="37"/>
      <c r="G167" s="37"/>
      <c r="H167" s="37"/>
      <c r="I167" s="37"/>
      <c r="K167" s="37"/>
    </row>
    <row r="168" spans="4:11">
      <c r="D168" s="37"/>
      <c r="E168" s="37"/>
      <c r="F168" s="37"/>
      <c r="G168" s="37"/>
      <c r="H168" s="37"/>
      <c r="I168" s="37"/>
      <c r="K168" s="37"/>
    </row>
    <row r="169" spans="4:11">
      <c r="D169" s="37"/>
      <c r="E169" s="37"/>
      <c r="F169" s="37"/>
      <c r="G169" s="37"/>
      <c r="H169" s="37"/>
      <c r="I169" s="37"/>
      <c r="K169" s="37"/>
    </row>
    <row r="170" spans="4:11">
      <c r="D170" s="37"/>
      <c r="E170" s="37"/>
      <c r="F170" s="37"/>
      <c r="G170" s="37"/>
      <c r="H170" s="37"/>
      <c r="I170" s="37"/>
      <c r="K170" s="37"/>
    </row>
    <row r="171" spans="4:11">
      <c r="D171" s="37"/>
      <c r="E171" s="37"/>
      <c r="F171" s="37"/>
      <c r="G171" s="37"/>
      <c r="H171" s="37"/>
      <c r="I171" s="37"/>
      <c r="K171" s="37"/>
    </row>
    <row r="172" spans="4:11">
      <c r="D172" s="37"/>
      <c r="E172" s="37"/>
      <c r="F172" s="37"/>
      <c r="G172" s="37"/>
      <c r="H172" s="37"/>
      <c r="I172" s="37"/>
      <c r="K172" s="37"/>
    </row>
    <row r="173" spans="4:11">
      <c r="D173" s="37"/>
      <c r="E173" s="37"/>
      <c r="F173" s="37"/>
      <c r="G173" s="37"/>
      <c r="H173" s="37"/>
      <c r="I173" s="37"/>
      <c r="K173" s="37"/>
    </row>
    <row r="174" spans="4:11">
      <c r="D174" s="37"/>
      <c r="E174" s="37"/>
      <c r="F174" s="37"/>
      <c r="G174" s="37"/>
      <c r="H174" s="37"/>
      <c r="I174" s="37"/>
      <c r="K174" s="37"/>
    </row>
    <row r="175" spans="4:11">
      <c r="D175" s="37"/>
      <c r="E175" s="37"/>
      <c r="F175" s="37"/>
      <c r="G175" s="37"/>
      <c r="H175" s="37"/>
      <c r="I175" s="37"/>
      <c r="K175" s="37"/>
    </row>
    <row r="176" spans="4:11">
      <c r="D176" s="37"/>
      <c r="E176" s="37"/>
      <c r="F176" s="37"/>
      <c r="G176" s="37"/>
      <c r="H176" s="37"/>
      <c r="I176" s="37"/>
      <c r="K176" s="37"/>
    </row>
    <row r="177" spans="4:11">
      <c r="D177" s="37"/>
      <c r="E177" s="37"/>
      <c r="F177" s="37"/>
      <c r="G177" s="37"/>
      <c r="H177" s="37"/>
      <c r="I177" s="37"/>
      <c r="K177" s="37"/>
    </row>
    <row r="178" spans="4:11">
      <c r="D178" s="37"/>
      <c r="E178" s="37"/>
      <c r="F178" s="37"/>
      <c r="G178" s="37"/>
      <c r="H178" s="37"/>
      <c r="I178" s="37"/>
      <c r="K178" s="37"/>
    </row>
    <row r="179" spans="4:11">
      <c r="D179" s="37"/>
      <c r="E179" s="37"/>
      <c r="F179" s="37"/>
      <c r="G179" s="37"/>
      <c r="H179" s="37"/>
      <c r="I179" s="37"/>
      <c r="K179" s="37"/>
    </row>
    <row r="180" spans="4:11">
      <c r="D180" s="37"/>
      <c r="E180" s="37"/>
      <c r="F180" s="37"/>
      <c r="G180" s="37"/>
      <c r="H180" s="37"/>
      <c r="I180" s="37"/>
      <c r="K180" s="37"/>
    </row>
    <row r="181" spans="4:11">
      <c r="D181" s="37"/>
      <c r="E181" s="37"/>
      <c r="F181" s="37"/>
      <c r="G181" s="37"/>
      <c r="H181" s="37"/>
      <c r="I181" s="37"/>
      <c r="K181" s="37"/>
    </row>
    <row r="182" spans="4:11">
      <c r="D182" s="37"/>
      <c r="E182" s="37"/>
      <c r="F182" s="37"/>
      <c r="G182" s="37"/>
      <c r="H182" s="37"/>
      <c r="I182" s="37"/>
      <c r="K182" s="37"/>
    </row>
    <row r="183" spans="4:11">
      <c r="D183" s="37"/>
      <c r="E183" s="37"/>
      <c r="F183" s="37"/>
      <c r="G183" s="37"/>
      <c r="H183" s="37"/>
      <c r="I183" s="37"/>
      <c r="K183" s="37"/>
    </row>
    <row r="184" spans="4:11">
      <c r="D184" s="37"/>
      <c r="E184" s="37"/>
      <c r="F184" s="37"/>
      <c r="G184" s="37"/>
      <c r="H184" s="37"/>
      <c r="I184" s="37"/>
      <c r="K184" s="37"/>
    </row>
    <row r="185" spans="4:11">
      <c r="D185" s="37"/>
      <c r="E185" s="37"/>
      <c r="F185" s="37"/>
      <c r="G185" s="37"/>
      <c r="H185" s="37"/>
      <c r="I185" s="37"/>
      <c r="K185" s="37"/>
    </row>
    <row r="186" spans="4:11">
      <c r="D186" s="37"/>
      <c r="E186" s="37"/>
      <c r="F186" s="37"/>
      <c r="G186" s="37"/>
      <c r="H186" s="37"/>
      <c r="I186" s="37"/>
      <c r="K186" s="37"/>
    </row>
    <row r="187" spans="4:11">
      <c r="D187" s="37"/>
      <c r="E187" s="37"/>
      <c r="F187" s="37"/>
      <c r="G187" s="37"/>
      <c r="H187" s="37"/>
      <c r="I187" s="37"/>
      <c r="K187" s="37"/>
    </row>
    <row r="188" spans="4:11">
      <c r="D188" s="37"/>
      <c r="E188" s="37"/>
      <c r="F188" s="37"/>
      <c r="G188" s="37"/>
      <c r="H188" s="37"/>
      <c r="I188" s="37"/>
      <c r="K188" s="37"/>
    </row>
    <row r="189" spans="4:11">
      <c r="D189" s="37"/>
      <c r="E189" s="37"/>
      <c r="F189" s="37"/>
      <c r="G189" s="37"/>
      <c r="H189" s="37"/>
      <c r="I189" s="37"/>
      <c r="K189" s="37"/>
    </row>
    <row r="190" spans="4:11">
      <c r="D190" s="37"/>
      <c r="E190" s="37"/>
      <c r="F190" s="37"/>
      <c r="G190" s="37"/>
      <c r="H190" s="37"/>
      <c r="I190" s="37"/>
      <c r="K190" s="37"/>
    </row>
    <row r="191" spans="4:11">
      <c r="D191" s="37"/>
      <c r="E191" s="37"/>
      <c r="F191" s="37"/>
      <c r="G191" s="37"/>
      <c r="H191" s="37"/>
      <c r="I191" s="37"/>
      <c r="K191" s="37"/>
    </row>
    <row r="192" spans="4:11">
      <c r="D192" s="37"/>
      <c r="E192" s="37"/>
      <c r="F192" s="37"/>
      <c r="G192" s="37"/>
      <c r="H192" s="37"/>
      <c r="I192" s="37"/>
      <c r="K192" s="37"/>
    </row>
    <row r="193" spans="4:11">
      <c r="D193" s="37"/>
      <c r="E193" s="37"/>
      <c r="F193" s="37"/>
      <c r="G193" s="37"/>
      <c r="H193" s="37"/>
      <c r="I193" s="37"/>
      <c r="K193" s="37"/>
    </row>
  </sheetData>
  <mergeCells count="1">
    <mergeCell ref="F3:I4"/>
  </mergeCells>
  <phoneticPr fontId="3" type="noConversion"/>
  <pageMargins left="0.23622047244094491" right="0.23622047244094491" top="0.39370078740157483" bottom="0.19685039370078741" header="0.31496062992125984" footer="0.31496062992125984"/>
  <pageSetup paperSize="9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showGridLines="0" tabSelected="1" zoomScale="90" zoomScaleNormal="90" zoomScaleSheetLayoutView="90" workbookViewId="0">
      <selection activeCell="D39" sqref="D39"/>
    </sheetView>
  </sheetViews>
  <sheetFormatPr defaultColWidth="8.85546875" defaultRowHeight="15.75"/>
  <cols>
    <col min="1" max="1" width="40.140625" style="112" customWidth="1"/>
    <col min="2" max="2" width="8.42578125" style="112" customWidth="1"/>
    <col min="3" max="3" width="24.28515625" style="112" customWidth="1"/>
    <col min="4" max="4" width="20.7109375" style="113" customWidth="1"/>
    <col min="5" max="5" width="8.85546875" style="117"/>
    <col min="6" max="6" width="14.7109375" style="113" customWidth="1"/>
    <col min="7" max="7" width="12.7109375" style="113" customWidth="1"/>
    <col min="8" max="8" width="17" style="113" customWidth="1"/>
    <col min="9" max="9" width="16.140625" style="90" customWidth="1"/>
    <col min="10" max="16384" width="8.85546875" style="90"/>
  </cols>
  <sheetData>
    <row r="1" spans="1:9">
      <c r="A1" s="169" t="s">
        <v>301</v>
      </c>
      <c r="B1" s="169"/>
      <c r="C1" s="169"/>
      <c r="D1" s="169"/>
      <c r="E1" s="169"/>
      <c r="F1" s="169"/>
      <c r="G1" s="169"/>
      <c r="H1" s="169"/>
      <c r="I1" s="89" t="s">
        <v>76</v>
      </c>
    </row>
    <row r="2" spans="1:9">
      <c r="A2" s="91"/>
      <c r="B2" s="110"/>
      <c r="C2" s="123"/>
      <c r="D2" s="115"/>
      <c r="E2" s="92"/>
      <c r="F2" s="93"/>
      <c r="G2" s="93"/>
      <c r="H2" s="93"/>
      <c r="I2" s="114"/>
    </row>
    <row r="3" spans="1:9">
      <c r="A3" s="170" t="s">
        <v>4</v>
      </c>
      <c r="B3" s="121"/>
      <c r="C3" s="121" t="s">
        <v>77</v>
      </c>
      <c r="D3" s="128"/>
      <c r="E3" s="126"/>
      <c r="F3" s="95" t="s">
        <v>5</v>
      </c>
      <c r="G3" s="96"/>
      <c r="H3" s="96"/>
      <c r="I3" s="135"/>
    </row>
    <row r="4" spans="1:9">
      <c r="A4" s="171"/>
      <c r="B4" s="122" t="s">
        <v>16</v>
      </c>
      <c r="C4" s="122" t="s">
        <v>78</v>
      </c>
      <c r="D4" s="129" t="s">
        <v>34</v>
      </c>
      <c r="E4" s="94"/>
      <c r="F4" s="133" t="s">
        <v>6</v>
      </c>
      <c r="G4" s="137" t="s">
        <v>9</v>
      </c>
      <c r="H4" s="137"/>
      <c r="I4" s="136" t="s">
        <v>2</v>
      </c>
    </row>
    <row r="5" spans="1:9">
      <c r="A5" s="171"/>
      <c r="B5" s="122" t="s">
        <v>17</v>
      </c>
      <c r="C5" s="122" t="s">
        <v>39</v>
      </c>
      <c r="D5" s="129" t="s">
        <v>35</v>
      </c>
      <c r="E5" s="129"/>
      <c r="F5" s="132" t="s">
        <v>7</v>
      </c>
      <c r="G5" s="97" t="s">
        <v>10</v>
      </c>
      <c r="H5" s="97" t="s">
        <v>11</v>
      </c>
      <c r="I5" s="136" t="s">
        <v>3</v>
      </c>
    </row>
    <row r="6" spans="1:9">
      <c r="A6" s="171"/>
      <c r="B6" s="122" t="s">
        <v>18</v>
      </c>
      <c r="C6" s="124" t="s">
        <v>40</v>
      </c>
      <c r="D6" s="129" t="s">
        <v>3</v>
      </c>
      <c r="E6" s="129"/>
      <c r="F6" s="132" t="s">
        <v>8</v>
      </c>
      <c r="G6" s="97"/>
      <c r="H6" s="97"/>
      <c r="I6" s="136"/>
    </row>
    <row r="7" spans="1:9">
      <c r="A7" s="172"/>
      <c r="B7" s="120"/>
      <c r="C7" s="125"/>
      <c r="D7" s="130"/>
      <c r="E7" s="130"/>
      <c r="F7" s="134"/>
      <c r="G7" s="138"/>
      <c r="H7" s="138"/>
      <c r="I7" s="131"/>
    </row>
    <row r="8" spans="1:9">
      <c r="A8" s="99">
        <v>1</v>
      </c>
      <c r="B8" s="119">
        <v>2</v>
      </c>
      <c r="C8" s="99">
        <v>3</v>
      </c>
      <c r="D8" s="127" t="s">
        <v>0</v>
      </c>
      <c r="E8" s="127"/>
      <c r="F8" s="131" t="s">
        <v>12</v>
      </c>
      <c r="G8" s="131" t="s">
        <v>13</v>
      </c>
      <c r="H8" s="131" t="s">
        <v>14</v>
      </c>
      <c r="I8" s="131" t="s">
        <v>15</v>
      </c>
    </row>
    <row r="9" spans="1:9" ht="31.5">
      <c r="A9" s="100" t="s">
        <v>79</v>
      </c>
      <c r="B9" s="101" t="s">
        <v>80</v>
      </c>
      <c r="C9" s="101" t="s">
        <v>19</v>
      </c>
      <c r="D9" s="153">
        <v>-502893.56</v>
      </c>
      <c r="E9" s="102"/>
      <c r="F9" s="102"/>
      <c r="G9" s="102"/>
      <c r="H9" s="102">
        <f>H21</f>
        <v>-3260072.3299999982</v>
      </c>
      <c r="I9" s="98"/>
    </row>
    <row r="10" spans="1:9">
      <c r="A10" s="100" t="s">
        <v>81</v>
      </c>
      <c r="B10" s="101"/>
      <c r="C10" s="101"/>
      <c r="D10" s="153"/>
      <c r="E10" s="102"/>
      <c r="F10" s="102"/>
      <c r="G10" s="102"/>
      <c r="H10" s="102"/>
      <c r="I10" s="98"/>
    </row>
    <row r="11" spans="1:9" ht="31.5">
      <c r="A11" s="100" t="s">
        <v>82</v>
      </c>
      <c r="B11" s="101" t="s">
        <v>83</v>
      </c>
      <c r="C11" s="98" t="s">
        <v>19</v>
      </c>
      <c r="D11" s="153"/>
      <c r="E11" s="102"/>
      <c r="F11" s="102"/>
      <c r="G11" s="102"/>
      <c r="H11" s="102"/>
      <c r="I11" s="98"/>
    </row>
    <row r="12" spans="1:9">
      <c r="A12" s="100" t="s">
        <v>84</v>
      </c>
      <c r="B12" s="101"/>
      <c r="C12" s="98"/>
      <c r="D12" s="153"/>
      <c r="E12" s="102"/>
      <c r="F12" s="102"/>
      <c r="G12" s="102"/>
      <c r="H12" s="102"/>
      <c r="I12" s="98"/>
    </row>
    <row r="13" spans="1:9">
      <c r="A13" s="100"/>
      <c r="B13" s="103"/>
      <c r="C13" s="98"/>
      <c r="D13" s="153"/>
      <c r="E13" s="102"/>
      <c r="F13" s="102"/>
      <c r="G13" s="102"/>
      <c r="H13" s="102"/>
      <c r="I13" s="98"/>
    </row>
    <row r="14" spans="1:9">
      <c r="A14" s="100"/>
      <c r="B14" s="103"/>
      <c r="C14" s="98"/>
      <c r="D14" s="153"/>
      <c r="E14" s="102"/>
      <c r="F14" s="102"/>
      <c r="G14" s="102"/>
      <c r="H14" s="102"/>
      <c r="I14" s="98"/>
    </row>
    <row r="15" spans="1:9">
      <c r="A15" s="100"/>
      <c r="B15" s="103"/>
      <c r="C15" s="98"/>
      <c r="D15" s="153"/>
      <c r="E15" s="102"/>
      <c r="F15" s="102"/>
      <c r="G15" s="102"/>
      <c r="H15" s="102"/>
      <c r="I15" s="98"/>
    </row>
    <row r="16" spans="1:9">
      <c r="A16" s="100"/>
      <c r="B16" s="103"/>
      <c r="C16" s="98"/>
      <c r="D16" s="153"/>
      <c r="E16" s="102"/>
      <c r="F16" s="102"/>
      <c r="G16" s="102"/>
      <c r="H16" s="102"/>
      <c r="I16" s="98"/>
    </row>
    <row r="17" spans="1:9" ht="31.5">
      <c r="A17" s="100" t="s">
        <v>85</v>
      </c>
      <c r="B17" s="101" t="s">
        <v>86</v>
      </c>
      <c r="C17" s="98" t="s">
        <v>19</v>
      </c>
      <c r="D17" s="153"/>
      <c r="E17" s="102"/>
      <c r="F17" s="102"/>
      <c r="G17" s="102"/>
      <c r="H17" s="102"/>
      <c r="I17" s="98"/>
    </row>
    <row r="18" spans="1:9">
      <c r="A18" s="100" t="s">
        <v>84</v>
      </c>
      <c r="B18" s="101"/>
      <c r="C18" s="98"/>
      <c r="D18" s="153"/>
      <c r="E18" s="102"/>
      <c r="F18" s="102"/>
      <c r="G18" s="102"/>
      <c r="H18" s="102"/>
      <c r="I18" s="98"/>
    </row>
    <row r="19" spans="1:9">
      <c r="A19" s="100"/>
      <c r="B19" s="101"/>
      <c r="C19" s="98"/>
      <c r="D19" s="153"/>
      <c r="E19" s="102"/>
      <c r="F19" s="102"/>
      <c r="G19" s="102"/>
      <c r="H19" s="102"/>
      <c r="I19" s="98"/>
    </row>
    <row r="20" spans="1:9">
      <c r="A20" s="100"/>
      <c r="B20" s="101"/>
      <c r="C20" s="98"/>
      <c r="D20" s="153"/>
      <c r="E20" s="102"/>
      <c r="F20" s="102"/>
      <c r="G20" s="102"/>
      <c r="H20" s="102"/>
      <c r="I20" s="98"/>
    </row>
    <row r="21" spans="1:9">
      <c r="A21" s="100" t="s">
        <v>87</v>
      </c>
      <c r="B21" s="101" t="s">
        <v>88</v>
      </c>
      <c r="C21" s="98"/>
      <c r="D21" s="153">
        <v>-502893.56</v>
      </c>
      <c r="E21" s="102"/>
      <c r="F21" s="102"/>
      <c r="G21" s="102"/>
      <c r="H21" s="102">
        <f>H22+H23</f>
        <v>-3260072.3299999982</v>
      </c>
      <c r="I21" s="98"/>
    </row>
    <row r="22" spans="1:9">
      <c r="A22" s="100" t="s">
        <v>89</v>
      </c>
      <c r="B22" s="101" t="s">
        <v>90</v>
      </c>
      <c r="C22" s="98" t="s">
        <v>91</v>
      </c>
      <c r="D22" s="102">
        <v>-16514198.640000001</v>
      </c>
      <c r="E22" s="102"/>
      <c r="F22" s="102"/>
      <c r="G22" s="102"/>
      <c r="H22" s="102">
        <v>-14637169.140000001</v>
      </c>
      <c r="I22" s="98" t="s">
        <v>19</v>
      </c>
    </row>
    <row r="23" spans="1:9">
      <c r="A23" s="100" t="s">
        <v>92</v>
      </c>
      <c r="B23" s="101" t="s">
        <v>93</v>
      </c>
      <c r="C23" s="98" t="s">
        <v>94</v>
      </c>
      <c r="D23" s="102">
        <v>17017092.199999999</v>
      </c>
      <c r="E23" s="102"/>
      <c r="F23" s="102"/>
      <c r="G23" s="102"/>
      <c r="H23" s="102">
        <f>расходы!E10</f>
        <v>11377096.810000002</v>
      </c>
      <c r="I23" s="98" t="s">
        <v>19</v>
      </c>
    </row>
    <row r="24" spans="1:9" ht="31.5">
      <c r="A24" s="100" t="s">
        <v>95</v>
      </c>
      <c r="B24" s="101" t="s">
        <v>96</v>
      </c>
      <c r="C24" s="98" t="s">
        <v>19</v>
      </c>
      <c r="D24" s="98" t="s">
        <v>19</v>
      </c>
      <c r="E24" s="104"/>
      <c r="F24" s="98"/>
      <c r="G24" s="98"/>
      <c r="H24" s="98"/>
      <c r="I24" s="98" t="s">
        <v>19</v>
      </c>
    </row>
    <row r="25" spans="1:9" ht="63">
      <c r="A25" s="100" t="s">
        <v>97</v>
      </c>
      <c r="B25" s="101" t="s">
        <v>98</v>
      </c>
      <c r="C25" s="98" t="s">
        <v>19</v>
      </c>
      <c r="D25" s="98" t="s">
        <v>19</v>
      </c>
      <c r="E25" s="104"/>
      <c r="F25" s="98"/>
      <c r="G25" s="98" t="s">
        <v>19</v>
      </c>
      <c r="H25" s="98"/>
      <c r="I25" s="98" t="s">
        <v>19</v>
      </c>
    </row>
    <row r="26" spans="1:9">
      <c r="A26" s="100" t="s">
        <v>84</v>
      </c>
      <c r="B26" s="101"/>
      <c r="C26" s="98"/>
      <c r="D26" s="98"/>
      <c r="E26" s="104"/>
      <c r="F26" s="98"/>
      <c r="G26" s="98"/>
      <c r="H26" s="98"/>
      <c r="I26" s="98"/>
    </row>
    <row r="27" spans="1:9" ht="31.5">
      <c r="A27" s="100" t="s">
        <v>99</v>
      </c>
      <c r="B27" s="101" t="s">
        <v>100</v>
      </c>
      <c r="C27" s="98" t="s">
        <v>19</v>
      </c>
      <c r="D27" s="98" t="s">
        <v>19</v>
      </c>
      <c r="E27" s="104"/>
      <c r="F27" s="98" t="s">
        <v>19</v>
      </c>
      <c r="G27" s="98" t="s">
        <v>19</v>
      </c>
      <c r="H27" s="98"/>
      <c r="I27" s="98" t="s">
        <v>19</v>
      </c>
    </row>
    <row r="28" spans="1:9" ht="31.5">
      <c r="A28" s="100" t="s">
        <v>101</v>
      </c>
      <c r="B28" s="101" t="s">
        <v>102</v>
      </c>
      <c r="C28" s="98" t="s">
        <v>19</v>
      </c>
      <c r="D28" s="98" t="s">
        <v>19</v>
      </c>
      <c r="E28" s="104"/>
      <c r="F28" s="98"/>
      <c r="G28" s="98" t="s">
        <v>19</v>
      </c>
      <c r="H28" s="98"/>
      <c r="I28" s="98" t="s">
        <v>19</v>
      </c>
    </row>
    <row r="29" spans="1:9">
      <c r="A29" s="105"/>
      <c r="B29" s="106"/>
      <c r="C29" s="107"/>
      <c r="D29" s="107"/>
      <c r="E29" s="108"/>
      <c r="F29" s="107"/>
      <c r="G29" s="107"/>
      <c r="H29" s="107"/>
      <c r="I29" s="107"/>
    </row>
    <row r="30" spans="1:9">
      <c r="A30" s="109"/>
      <c r="B30" s="109"/>
      <c r="C30" s="107"/>
      <c r="D30" s="107"/>
      <c r="E30" s="108"/>
      <c r="F30" s="107"/>
      <c r="G30" s="107"/>
      <c r="H30" s="107"/>
      <c r="I30" s="107"/>
    </row>
    <row r="31" spans="1:9" ht="31.5">
      <c r="A31" s="105" t="s">
        <v>277</v>
      </c>
      <c r="B31" s="105"/>
      <c r="C31" s="107" t="s">
        <v>226</v>
      </c>
      <c r="D31" s="110"/>
      <c r="E31" s="111"/>
      <c r="F31" s="107"/>
      <c r="G31" s="107"/>
      <c r="H31" s="107"/>
      <c r="I31" s="107"/>
    </row>
    <row r="32" spans="1:9">
      <c r="A32" s="112" t="s">
        <v>103</v>
      </c>
      <c r="C32" s="113"/>
      <c r="D32" s="114"/>
      <c r="E32" s="115" t="s">
        <v>104</v>
      </c>
      <c r="F32" s="114"/>
      <c r="G32" s="114" t="s">
        <v>105</v>
      </c>
      <c r="H32" s="114" t="s">
        <v>106</v>
      </c>
      <c r="I32" s="114"/>
    </row>
    <row r="33" spans="1:9">
      <c r="D33" s="114"/>
      <c r="E33" s="115"/>
      <c r="F33" s="116" t="s">
        <v>107</v>
      </c>
      <c r="H33" s="114"/>
      <c r="I33" s="114"/>
    </row>
    <row r="34" spans="1:9">
      <c r="A34" s="112" t="s">
        <v>108</v>
      </c>
      <c r="C34" s="113"/>
      <c r="D34" s="114"/>
      <c r="E34" s="115"/>
      <c r="F34" s="114"/>
      <c r="G34" s="114"/>
      <c r="H34" s="114"/>
      <c r="I34" s="114"/>
    </row>
    <row r="35" spans="1:9">
      <c r="C35" s="116"/>
      <c r="D35" s="114"/>
      <c r="E35" s="115"/>
      <c r="F35" s="114"/>
      <c r="G35" s="114"/>
      <c r="H35" s="114"/>
      <c r="I35" s="114"/>
    </row>
    <row r="36" spans="1:9">
      <c r="D36" s="114"/>
      <c r="E36" s="115"/>
      <c r="F36" s="114"/>
      <c r="G36" s="114"/>
      <c r="H36" s="114"/>
      <c r="I36" s="114"/>
    </row>
    <row r="37" spans="1:9">
      <c r="D37" s="114"/>
      <c r="E37" s="115"/>
      <c r="F37" s="114"/>
      <c r="G37" s="114"/>
      <c r="H37" s="114"/>
      <c r="I37" s="114"/>
    </row>
    <row r="38" spans="1:9">
      <c r="D38" s="117"/>
    </row>
    <row r="39" spans="1:9">
      <c r="D39" s="117"/>
    </row>
    <row r="40" spans="1:9">
      <c r="D40" s="118"/>
    </row>
  </sheetData>
  <mergeCells count="2">
    <mergeCell ref="A1:H1"/>
    <mergeCell ref="A3:A7"/>
  </mergeCells>
  <phoneticPr fontId="3" type="noConversion"/>
  <printOptions gridLinesSet="0"/>
  <pageMargins left="0.39370078740157483" right="0.39370078740157483" top="0.78740157480314965" bottom="0.39370078740157483" header="0" footer="0"/>
  <pageSetup paperSize="9" scale="79" pageOrder="overThenDown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Доходы (2)</vt:lpstr>
      <vt:lpstr>расходы</vt:lpstr>
      <vt:lpstr>источники</vt:lpstr>
      <vt:lpstr>расходы!Заголовки_для_печати</vt:lpstr>
      <vt:lpstr>'Доходы (2)'!Область_печати</vt:lpstr>
      <vt:lpstr>источники!Область_печати</vt:lpstr>
      <vt:lpstr>расходы!Область_печати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Shushakov</dc:creator>
  <cp:lastModifiedBy>Irina</cp:lastModifiedBy>
  <cp:lastPrinted>2017-12-04T08:50:32Z</cp:lastPrinted>
  <dcterms:created xsi:type="dcterms:W3CDTF">1999-06-18T11:49:53Z</dcterms:created>
  <dcterms:modified xsi:type="dcterms:W3CDTF">2018-01-17T12:34:58Z</dcterms:modified>
</cp:coreProperties>
</file>